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1545" windowWidth="23625" windowHeight="11805"/>
  </bookViews>
  <sheets>
    <sheet name="1. Budget" sheetId="1" r:id="rId1"/>
    <sheet name="2. Sources of Funding" sheetId="2" r:id="rId2"/>
    <sheet name="3. Planning expenditure" sheetId="3" r:id="rId3"/>
    <sheet name="4. Planning payment claims" sheetId="4" r:id="rId4"/>
    <sheet name="5. Planning cash" sheetId="6" r:id="rId5"/>
  </sheets>
  <definedNames>
    <definedName name="_1Àrea_d_impressió" localSheetId="0">'1. Budget'!$A$1:$I$37</definedName>
    <definedName name="_2Àrea_d_impressió" localSheetId="1">'2. Sources of Funding'!$A$1:$I$27</definedName>
    <definedName name="_xlnm.Print_Area" localSheetId="2">'3. Planning expenditure'!$C$4:$AH$55</definedName>
    <definedName name="_xlnm.Print_Area" localSheetId="4">'5. Planning cash'!$B$4:$AD$34</definedName>
    <definedName name="_xlnm.Print_Titles" localSheetId="2">'3. Planning expenditure'!$A:$B,'3. Planning expenditure'!$1:$3</definedName>
    <definedName name="_xlnm.Print_Titles" localSheetId="4">'5. Planning cash'!$A:$A,'5. Planning cash'!$1:$3</definedName>
    <definedName name="Z_913EDF2B_D796_4451_9DB9_A902841B443B_.wvu.PrintArea" localSheetId="0" hidden="1">'1. Budget'!$A$1:$I$37</definedName>
    <definedName name="Z_F1BDF3DC_3A5A_4306_8C8E_CE2E405ED839_.wvu.PrintArea" localSheetId="0" hidden="1">'1. Budget'!$A$1:$I$37</definedName>
  </definedNames>
  <calcPr calcId="145621" concurrentCalc="0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4" l="1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E36" i="4"/>
  <c r="F36" i="4"/>
  <c r="F38" i="4"/>
  <c r="AD9" i="6"/>
  <c r="W8" i="6"/>
  <c r="P7" i="6"/>
  <c r="C7" i="4"/>
  <c r="E7" i="1"/>
  <c r="E8" i="1"/>
  <c r="D23" i="3"/>
  <c r="C10" i="1"/>
  <c r="E10" i="1"/>
  <c r="E12" i="1"/>
  <c r="E15" i="1"/>
  <c r="E16" i="1"/>
  <c r="E19" i="1"/>
  <c r="E20" i="1"/>
  <c r="E23" i="1"/>
  <c r="E24" i="1"/>
  <c r="E25" i="1"/>
  <c r="E26" i="1"/>
  <c r="E27" i="1"/>
  <c r="E28" i="1"/>
  <c r="E29" i="1"/>
  <c r="E30" i="1"/>
  <c r="E32" i="1"/>
  <c r="E33" i="1"/>
  <c r="E35" i="1"/>
  <c r="E34" i="1"/>
  <c r="E36" i="1"/>
  <c r="H10" i="2"/>
  <c r="AD30" i="6"/>
  <c r="AC30" i="6"/>
  <c r="AB30" i="6"/>
  <c r="AC21" i="6"/>
  <c r="AB21" i="6"/>
  <c r="AD21" i="6"/>
  <c r="F13" i="6"/>
  <c r="G13" i="6"/>
  <c r="H13" i="6"/>
  <c r="I13" i="6"/>
  <c r="J13" i="6"/>
  <c r="K13" i="6"/>
  <c r="L13" i="6"/>
  <c r="M13" i="6"/>
  <c r="N13" i="6"/>
  <c r="O13" i="6"/>
  <c r="Q13" i="6"/>
  <c r="R13" i="6"/>
  <c r="S13" i="6"/>
  <c r="T13" i="6"/>
  <c r="U13" i="6"/>
  <c r="X13" i="6"/>
  <c r="Y13" i="6"/>
  <c r="Z13" i="6"/>
  <c r="AA13" i="6"/>
  <c r="AB13" i="6"/>
  <c r="AB24" i="6"/>
  <c r="AB33" i="6"/>
  <c r="AC13" i="6"/>
  <c r="D13" i="6"/>
  <c r="D14" i="6"/>
  <c r="Y48" i="3"/>
  <c r="S48" i="3"/>
  <c r="AG48" i="3"/>
  <c r="AG53" i="3"/>
  <c r="AA20" i="6"/>
  <c r="X46" i="3"/>
  <c r="W47" i="3"/>
  <c r="R47" i="3"/>
  <c r="R53" i="3"/>
  <c r="L20" i="6"/>
  <c r="AF49" i="3"/>
  <c r="AH49" i="3"/>
  <c r="AI49" i="3"/>
  <c r="Y50" i="3"/>
  <c r="AH50" i="3"/>
  <c r="AI50" i="3"/>
  <c r="AF51" i="3"/>
  <c r="AH51" i="3"/>
  <c r="AI51" i="3"/>
  <c r="AH52" i="3"/>
  <c r="AI52" i="3"/>
  <c r="AH46" i="3"/>
  <c r="AI46" i="3"/>
  <c r="AE53" i="3"/>
  <c r="Y20" i="6"/>
  <c r="AD53" i="3"/>
  <c r="X20" i="6"/>
  <c r="AC53" i="3"/>
  <c r="W20" i="6"/>
  <c r="AB53" i="3"/>
  <c r="V20" i="6"/>
  <c r="AA53" i="3"/>
  <c r="U20" i="6"/>
  <c r="Z53" i="3"/>
  <c r="T20" i="6"/>
  <c r="X53" i="3"/>
  <c r="R20" i="6"/>
  <c r="V53" i="3"/>
  <c r="P20" i="6"/>
  <c r="U53" i="3"/>
  <c r="O20" i="6"/>
  <c r="T53" i="3"/>
  <c r="N20" i="6"/>
  <c r="S53" i="3"/>
  <c r="M20" i="6"/>
  <c r="Q53" i="3"/>
  <c r="K20" i="6"/>
  <c r="P53" i="3"/>
  <c r="J20" i="6"/>
  <c r="O53" i="3"/>
  <c r="I20" i="6"/>
  <c r="N53" i="3"/>
  <c r="H20" i="6"/>
  <c r="M53" i="3"/>
  <c r="G20" i="6"/>
  <c r="L53" i="3"/>
  <c r="F20" i="6"/>
  <c r="K53" i="3"/>
  <c r="E20" i="6"/>
  <c r="J53" i="3"/>
  <c r="D20" i="6"/>
  <c r="AG43" i="3"/>
  <c r="AA19" i="6"/>
  <c r="AF43" i="3"/>
  <c r="Z19" i="6"/>
  <c r="AE43" i="3"/>
  <c r="Y19" i="6"/>
  <c r="AD43" i="3"/>
  <c r="X19" i="6"/>
  <c r="AC43" i="3"/>
  <c r="W19" i="6"/>
  <c r="AB43" i="3"/>
  <c r="V19" i="6"/>
  <c r="AA43" i="3"/>
  <c r="U19" i="6"/>
  <c r="Z43" i="3"/>
  <c r="T19" i="6"/>
  <c r="Y43" i="3"/>
  <c r="S19" i="6"/>
  <c r="X43" i="3"/>
  <c r="R19" i="6"/>
  <c r="W43" i="3"/>
  <c r="Q19" i="6"/>
  <c r="V43" i="3"/>
  <c r="P19" i="6"/>
  <c r="U43" i="3"/>
  <c r="O19" i="6"/>
  <c r="T43" i="3"/>
  <c r="N19" i="6"/>
  <c r="S43" i="3"/>
  <c r="M19" i="6"/>
  <c r="R43" i="3"/>
  <c r="L19" i="6"/>
  <c r="Q43" i="3"/>
  <c r="K19" i="6"/>
  <c r="P43" i="3"/>
  <c r="J19" i="6"/>
  <c r="O43" i="3"/>
  <c r="I19" i="6"/>
  <c r="N43" i="3"/>
  <c r="H19" i="6"/>
  <c r="L43" i="3"/>
  <c r="F19" i="6"/>
  <c r="J43" i="3"/>
  <c r="D19" i="6"/>
  <c r="D43" i="3"/>
  <c r="M42" i="3"/>
  <c r="AH42" i="3"/>
  <c r="AI42" i="3"/>
  <c r="K41" i="3"/>
  <c r="K43" i="3"/>
  <c r="E19" i="6"/>
  <c r="D38" i="3"/>
  <c r="K38" i="3"/>
  <c r="E18" i="6"/>
  <c r="J38" i="3"/>
  <c r="D18" i="6"/>
  <c r="AG38" i="3"/>
  <c r="AA18" i="6"/>
  <c r="AE38" i="3"/>
  <c r="Y18" i="6"/>
  <c r="AD38" i="3"/>
  <c r="X18" i="6"/>
  <c r="AC38" i="3"/>
  <c r="W18" i="6"/>
  <c r="AB38" i="3"/>
  <c r="V18" i="6"/>
  <c r="AA38" i="3"/>
  <c r="U18" i="6"/>
  <c r="Z38" i="3"/>
  <c r="T18" i="6"/>
  <c r="X38" i="3"/>
  <c r="R18" i="6"/>
  <c r="W38" i="3"/>
  <c r="Q18" i="6"/>
  <c r="V38" i="3"/>
  <c r="P18" i="6"/>
  <c r="U38" i="3"/>
  <c r="O18" i="6"/>
  <c r="T38" i="3"/>
  <c r="N18" i="6"/>
  <c r="R38" i="3"/>
  <c r="L18" i="6"/>
  <c r="Q38" i="3"/>
  <c r="K18" i="6"/>
  <c r="P38" i="3"/>
  <c r="J18" i="6"/>
  <c r="O38" i="3"/>
  <c r="I18" i="6"/>
  <c r="N38" i="3"/>
  <c r="H18" i="6"/>
  <c r="M38" i="3"/>
  <c r="G18" i="6"/>
  <c r="AF37" i="3"/>
  <c r="AF38" i="3"/>
  <c r="Z18" i="6"/>
  <c r="Y35" i="3"/>
  <c r="Y38" i="3"/>
  <c r="S18" i="6"/>
  <c r="S33" i="3"/>
  <c r="S38" i="3"/>
  <c r="M18" i="6"/>
  <c r="L31" i="3"/>
  <c r="AH31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G27" i="3"/>
  <c r="J27" i="3"/>
  <c r="D27" i="3"/>
  <c r="AF26" i="3"/>
  <c r="AH26" i="3"/>
  <c r="AI26" i="3"/>
  <c r="K23" i="3"/>
  <c r="M23" i="3"/>
  <c r="N23" i="3"/>
  <c r="O23" i="3"/>
  <c r="P23" i="3"/>
  <c r="Q23" i="3"/>
  <c r="R23" i="3"/>
  <c r="T23" i="3"/>
  <c r="U23" i="3"/>
  <c r="V23" i="3"/>
  <c r="W23" i="3"/>
  <c r="X23" i="3"/>
  <c r="Z23" i="3"/>
  <c r="AA23" i="3"/>
  <c r="AB23" i="3"/>
  <c r="AC23" i="3"/>
  <c r="AD23" i="3"/>
  <c r="AE23" i="3"/>
  <c r="AG23" i="3"/>
  <c r="J23" i="3"/>
  <c r="AF22" i="3"/>
  <c r="AF23" i="3"/>
  <c r="Y21" i="3"/>
  <c r="Y23" i="3"/>
  <c r="S20" i="3"/>
  <c r="S23" i="3"/>
  <c r="L19" i="3"/>
  <c r="AH19" i="3"/>
  <c r="D16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G16" i="3"/>
  <c r="J14" i="3"/>
  <c r="J16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Y16" i="3"/>
  <c r="Z15" i="3"/>
  <c r="AA15" i="3"/>
  <c r="AA16" i="3"/>
  <c r="AB15" i="3"/>
  <c r="AC15" i="3"/>
  <c r="AC16" i="3"/>
  <c r="AD15" i="3"/>
  <c r="AE15" i="3"/>
  <c r="AE16" i="3"/>
  <c r="AF15" i="3"/>
  <c r="K15" i="3"/>
  <c r="AC9" i="3"/>
  <c r="AD9" i="3"/>
  <c r="AE9" i="3"/>
  <c r="AB9" i="3"/>
  <c r="AB8" i="3"/>
  <c r="AF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M11" i="3"/>
  <c r="N8" i="3"/>
  <c r="H17" i="6"/>
  <c r="O8" i="3"/>
  <c r="P8" i="3"/>
  <c r="J17" i="6"/>
  <c r="Q8" i="3"/>
  <c r="R8" i="3"/>
  <c r="L17" i="6"/>
  <c r="S8" i="3"/>
  <c r="T8" i="3"/>
  <c r="N17" i="6"/>
  <c r="U8" i="3"/>
  <c r="V8" i="3"/>
  <c r="P17" i="6"/>
  <c r="W8" i="3"/>
  <c r="X8" i="3"/>
  <c r="R17" i="6"/>
  <c r="Y8" i="3"/>
  <c r="Z8" i="3"/>
  <c r="T17" i="6"/>
  <c r="AA8" i="3"/>
  <c r="AC8" i="3"/>
  <c r="W17" i="6"/>
  <c r="AD8" i="3"/>
  <c r="AE8" i="3"/>
  <c r="Y17" i="6"/>
  <c r="AF8" i="3"/>
  <c r="M8" i="3"/>
  <c r="G17" i="6"/>
  <c r="D10" i="3"/>
  <c r="D12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K10" i="3"/>
  <c r="Q7" i="3"/>
  <c r="K28" i="6"/>
  <c r="R7" i="3"/>
  <c r="S7" i="3"/>
  <c r="M28" i="6"/>
  <c r="T7" i="3"/>
  <c r="U7" i="3"/>
  <c r="O28" i="6"/>
  <c r="V7" i="3"/>
  <c r="W7" i="3"/>
  <c r="Q28" i="6"/>
  <c r="X7" i="3"/>
  <c r="Y7" i="3"/>
  <c r="S28" i="6"/>
  <c r="Z7" i="3"/>
  <c r="AA7" i="3"/>
  <c r="U28" i="6"/>
  <c r="AB7" i="3"/>
  <c r="AC7" i="3"/>
  <c r="W28" i="6"/>
  <c r="AD7" i="3"/>
  <c r="AE7" i="3"/>
  <c r="Y28" i="6"/>
  <c r="AF7" i="3"/>
  <c r="AG7" i="3"/>
  <c r="AA28" i="6"/>
  <c r="K7" i="3"/>
  <c r="L7" i="3"/>
  <c r="M7" i="3"/>
  <c r="N7" i="3"/>
  <c r="H28" i="6"/>
  <c r="O7" i="3"/>
  <c r="P7" i="3"/>
  <c r="J28" i="6"/>
  <c r="J7" i="3"/>
  <c r="D28" i="6"/>
  <c r="I28" i="1"/>
  <c r="I25" i="1"/>
  <c r="I26" i="1"/>
  <c r="I27" i="1"/>
  <c r="I29" i="1"/>
  <c r="I24" i="1"/>
  <c r="I23" i="1"/>
  <c r="I19" i="1"/>
  <c r="I20" i="1"/>
  <c r="I15" i="1"/>
  <c r="I16" i="1"/>
  <c r="I11" i="1"/>
  <c r="I10" i="1"/>
  <c r="E11" i="1"/>
  <c r="I8" i="1"/>
  <c r="I7" i="1"/>
  <c r="L12" i="3"/>
  <c r="F28" i="6"/>
  <c r="AA17" i="6"/>
  <c r="AA21" i="6"/>
  <c r="AA29" i="6"/>
  <c r="W21" i="6"/>
  <c r="W29" i="6"/>
  <c r="W30" i="6"/>
  <c r="D17" i="6"/>
  <c r="I28" i="6"/>
  <c r="G28" i="6"/>
  <c r="K12" i="3"/>
  <c r="E28" i="6"/>
  <c r="Z28" i="6"/>
  <c r="X28" i="6"/>
  <c r="V28" i="6"/>
  <c r="T28" i="6"/>
  <c r="T21" i="6"/>
  <c r="T29" i="6"/>
  <c r="R28" i="6"/>
  <c r="P28" i="6"/>
  <c r="P21" i="6"/>
  <c r="P29" i="6"/>
  <c r="N28" i="6"/>
  <c r="L28" i="6"/>
  <c r="L21" i="6"/>
  <c r="L29" i="6"/>
  <c r="X17" i="6"/>
  <c r="X21" i="6"/>
  <c r="X24" i="6"/>
  <c r="U17" i="6"/>
  <c r="S17" i="6"/>
  <c r="Q17" i="6"/>
  <c r="O17" i="6"/>
  <c r="O21" i="6"/>
  <c r="M17" i="6"/>
  <c r="K17" i="6"/>
  <c r="K21" i="6"/>
  <c r="I17" i="6"/>
  <c r="V17" i="6"/>
  <c r="E17" i="6"/>
  <c r="AC24" i="6"/>
  <c r="AC33" i="6"/>
  <c r="Y21" i="6"/>
  <c r="Y29" i="6"/>
  <c r="Y30" i="6"/>
  <c r="D21" i="6"/>
  <c r="D22" i="6"/>
  <c r="AG12" i="3"/>
  <c r="J12" i="3"/>
  <c r="U21" i="6"/>
  <c r="U29" i="6"/>
  <c r="U30" i="6"/>
  <c r="M21" i="6"/>
  <c r="M29" i="6"/>
  <c r="M30" i="6"/>
  <c r="M24" i="6"/>
  <c r="M33" i="6"/>
  <c r="I21" i="6"/>
  <c r="E21" i="6"/>
  <c r="E22" i="6"/>
  <c r="AA24" i="6"/>
  <c r="Y24" i="6"/>
  <c r="I24" i="6"/>
  <c r="V21" i="6"/>
  <c r="T24" i="6"/>
  <c r="R21" i="6"/>
  <c r="N21" i="6"/>
  <c r="N24" i="6"/>
  <c r="L24" i="6"/>
  <c r="J21" i="6"/>
  <c r="J24" i="6"/>
  <c r="H21" i="6"/>
  <c r="H24" i="6"/>
  <c r="AH33" i="3"/>
  <c r="AI33" i="3"/>
  <c r="AF53" i="3"/>
  <c r="Z20" i="6"/>
  <c r="K16" i="3"/>
  <c r="O12" i="3"/>
  <c r="AH11" i="3"/>
  <c r="AI11" i="3"/>
  <c r="W16" i="3"/>
  <c r="U16" i="3"/>
  <c r="S16" i="3"/>
  <c r="Q16" i="3"/>
  <c r="O16" i="3"/>
  <c r="O55" i="3"/>
  <c r="C18" i="4"/>
  <c r="M16" i="3"/>
  <c r="AH20" i="3"/>
  <c r="AI20" i="3"/>
  <c r="AF27" i="3"/>
  <c r="Z17" i="6"/>
  <c r="AG55" i="3"/>
  <c r="C36" i="4"/>
  <c r="J55" i="3"/>
  <c r="C13" i="4"/>
  <c r="D13" i="4"/>
  <c r="E13" i="4"/>
  <c r="F13" i="4"/>
  <c r="G13" i="4"/>
  <c r="AF12" i="3"/>
  <c r="AD12" i="3"/>
  <c r="AA12" i="3"/>
  <c r="AA55" i="3"/>
  <c r="C30" i="4"/>
  <c r="Y12" i="3"/>
  <c r="W12" i="3"/>
  <c r="U12" i="3"/>
  <c r="U55" i="3"/>
  <c r="C24" i="4"/>
  <c r="S12" i="3"/>
  <c r="S55" i="3"/>
  <c r="C22" i="4"/>
  <c r="Q12" i="3"/>
  <c r="Q55" i="3"/>
  <c r="C20" i="4"/>
  <c r="AB12" i="3"/>
  <c r="AH9" i="3"/>
  <c r="AI9" i="3"/>
  <c r="M12" i="3"/>
  <c r="AH14" i="3"/>
  <c r="AI14" i="3"/>
  <c r="L23" i="3"/>
  <c r="F17" i="6"/>
  <c r="K55" i="3"/>
  <c r="C14" i="4"/>
  <c r="D14" i="4"/>
  <c r="AH8" i="3"/>
  <c r="AI8" i="3"/>
  <c r="AE12" i="3"/>
  <c r="AE55" i="3"/>
  <c r="C34" i="4"/>
  <c r="AC12" i="3"/>
  <c r="AC55" i="3"/>
  <c r="C32" i="4"/>
  <c r="Z12" i="3"/>
  <c r="X12" i="3"/>
  <c r="V12" i="3"/>
  <c r="T12" i="3"/>
  <c r="R12" i="3"/>
  <c r="P12" i="3"/>
  <c r="N12" i="3"/>
  <c r="AF16" i="3"/>
  <c r="AD16" i="3"/>
  <c r="AD55" i="3"/>
  <c r="C33" i="4"/>
  <c r="AB16" i="3"/>
  <c r="AB55" i="3"/>
  <c r="C31" i="4"/>
  <c r="Z16" i="3"/>
  <c r="Z55" i="3"/>
  <c r="C29" i="4"/>
  <c r="X16" i="3"/>
  <c r="X55" i="3"/>
  <c r="C27" i="4"/>
  <c r="V16" i="3"/>
  <c r="V55" i="3"/>
  <c r="C25" i="4"/>
  <c r="T16" i="3"/>
  <c r="T55" i="3"/>
  <c r="C23" i="4"/>
  <c r="R16" i="3"/>
  <c r="R55" i="3"/>
  <c r="C21" i="4"/>
  <c r="P16" i="3"/>
  <c r="P55" i="3"/>
  <c r="C19" i="4"/>
  <c r="N16" i="3"/>
  <c r="N55" i="3"/>
  <c r="C17" i="4"/>
  <c r="AH15" i="3"/>
  <c r="AI15" i="3"/>
  <c r="AH22" i="3"/>
  <c r="AI22" i="3"/>
  <c r="AH27" i="3"/>
  <c r="E27" i="3"/>
  <c r="Y53" i="3"/>
  <c r="AH47" i="3"/>
  <c r="AI47" i="3"/>
  <c r="AH48" i="3"/>
  <c r="AI48" i="3"/>
  <c r="W53" i="3"/>
  <c r="M43" i="3"/>
  <c r="G19" i="6"/>
  <c r="G21" i="6"/>
  <c r="G24" i="6"/>
  <c r="AH41" i="3"/>
  <c r="AI41" i="3"/>
  <c r="AI31" i="3"/>
  <c r="AH37" i="3"/>
  <c r="AI37" i="3"/>
  <c r="L38" i="3"/>
  <c r="F18" i="6"/>
  <c r="AH35" i="3"/>
  <c r="AI35" i="3"/>
  <c r="AH21" i="3"/>
  <c r="AI21" i="3"/>
  <c r="AI19" i="3"/>
  <c r="AH16" i="3"/>
  <c r="E16" i="3"/>
  <c r="L16" i="3"/>
  <c r="AH7" i="3"/>
  <c r="AI7" i="3"/>
  <c r="AH10" i="3"/>
  <c r="I30" i="1"/>
  <c r="I12" i="1"/>
  <c r="K24" i="6"/>
  <c r="K29" i="6"/>
  <c r="O24" i="6"/>
  <c r="O29" i="6"/>
  <c r="R29" i="6"/>
  <c r="R30" i="6"/>
  <c r="X29" i="6"/>
  <c r="E29" i="6"/>
  <c r="G29" i="6"/>
  <c r="D29" i="6"/>
  <c r="D30" i="6"/>
  <c r="J29" i="6"/>
  <c r="AF55" i="3"/>
  <c r="C35" i="4"/>
  <c r="P30" i="6"/>
  <c r="U24" i="6"/>
  <c r="N29" i="6"/>
  <c r="V29" i="6"/>
  <c r="V30" i="6"/>
  <c r="I29" i="6"/>
  <c r="I30" i="6"/>
  <c r="I33" i="6"/>
  <c r="H29" i="6"/>
  <c r="K30" i="6"/>
  <c r="O30" i="6"/>
  <c r="O33" i="6"/>
  <c r="D24" i="6"/>
  <c r="D33" i="6"/>
  <c r="D34" i="6"/>
  <c r="Z21" i="6"/>
  <c r="Z24" i="6"/>
  <c r="U33" i="6"/>
  <c r="L30" i="6"/>
  <c r="L33" i="6"/>
  <c r="F21" i="6"/>
  <c r="T30" i="6"/>
  <c r="T33" i="6"/>
  <c r="Y33" i="6"/>
  <c r="J30" i="6"/>
  <c r="J33" i="6"/>
  <c r="F24" i="6"/>
  <c r="W55" i="3"/>
  <c r="C26" i="4"/>
  <c r="Q20" i="6"/>
  <c r="Q21" i="6"/>
  <c r="Q29" i="6"/>
  <c r="N30" i="6"/>
  <c r="N33" i="6"/>
  <c r="R24" i="6"/>
  <c r="F22" i="6"/>
  <c r="G22" i="6"/>
  <c r="H22" i="6"/>
  <c r="I22" i="6"/>
  <c r="J22" i="6"/>
  <c r="K22" i="6"/>
  <c r="L22" i="6"/>
  <c r="M22" i="6"/>
  <c r="N22" i="6"/>
  <c r="O22" i="6"/>
  <c r="P22" i="6"/>
  <c r="I32" i="1"/>
  <c r="I34" i="1"/>
  <c r="AH23" i="3"/>
  <c r="Y55" i="3"/>
  <c r="C28" i="4"/>
  <c r="S20" i="6"/>
  <c r="S21" i="6"/>
  <c r="D31" i="6"/>
  <c r="X30" i="6"/>
  <c r="X33" i="6"/>
  <c r="D25" i="6"/>
  <c r="G30" i="6"/>
  <c r="G33" i="6"/>
  <c r="E30" i="6"/>
  <c r="AA30" i="6"/>
  <c r="AA33" i="6"/>
  <c r="E14" i="4"/>
  <c r="F14" i="4"/>
  <c r="G14" i="4"/>
  <c r="M55" i="3"/>
  <c r="C16" i="4"/>
  <c r="AH12" i="3"/>
  <c r="E12" i="3"/>
  <c r="AH53" i="3"/>
  <c r="L55" i="3"/>
  <c r="C15" i="4"/>
  <c r="D15" i="4"/>
  <c r="AI10" i="3"/>
  <c r="AH43" i="3"/>
  <c r="AH38" i="3"/>
  <c r="E38" i="3"/>
  <c r="I35" i="1"/>
  <c r="S24" i="6"/>
  <c r="S29" i="6"/>
  <c r="R33" i="6"/>
  <c r="K33" i="6"/>
  <c r="F29" i="6"/>
  <c r="F30" i="6"/>
  <c r="F33" i="6"/>
  <c r="Z29" i="6"/>
  <c r="Z30" i="6"/>
  <c r="H30" i="6"/>
  <c r="H33" i="6"/>
  <c r="Z33" i="6"/>
  <c r="Q24" i="6"/>
  <c r="Q30" i="6"/>
  <c r="E31" i="6"/>
  <c r="S30" i="6"/>
  <c r="S33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D16" i="4"/>
  <c r="E15" i="4"/>
  <c r="F15" i="4"/>
  <c r="G15" i="4"/>
  <c r="C38" i="4"/>
  <c r="E43" i="3"/>
  <c r="AH55" i="3"/>
  <c r="I36" i="1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Q33" i="6"/>
  <c r="D17" i="4"/>
  <c r="E16" i="4"/>
  <c r="F16" i="4"/>
  <c r="G16" i="4"/>
  <c r="H27" i="2"/>
  <c r="H7" i="2"/>
  <c r="I7" i="2"/>
  <c r="E17" i="4"/>
  <c r="F17" i="4"/>
  <c r="G17" i="4"/>
  <c r="I10" i="2"/>
  <c r="H22" i="2"/>
  <c r="I22" i="2"/>
  <c r="I24" i="2"/>
  <c r="I27" i="2"/>
  <c r="E23" i="3"/>
  <c r="H8" i="2"/>
  <c r="I8" i="2"/>
  <c r="E6" i="6"/>
  <c r="E13" i="6"/>
  <c r="E18" i="4"/>
  <c r="F18" i="4"/>
  <c r="G18" i="4"/>
  <c r="E24" i="6"/>
  <c r="E14" i="6"/>
  <c r="F14" i="6"/>
  <c r="G14" i="6"/>
  <c r="H14" i="6"/>
  <c r="I14" i="6"/>
  <c r="J14" i="6"/>
  <c r="K14" i="6"/>
  <c r="L14" i="6"/>
  <c r="M14" i="6"/>
  <c r="N14" i="6"/>
  <c r="O14" i="6"/>
  <c r="E19" i="4"/>
  <c r="F19" i="4"/>
  <c r="G19" i="4"/>
  <c r="E25" i="6"/>
  <c r="F25" i="6"/>
  <c r="G25" i="6"/>
  <c r="H25" i="6"/>
  <c r="I25" i="6"/>
  <c r="J25" i="6"/>
  <c r="K25" i="6"/>
  <c r="L25" i="6"/>
  <c r="M25" i="6"/>
  <c r="N25" i="6"/>
  <c r="O25" i="6"/>
  <c r="E33" i="6"/>
  <c r="E34" i="6"/>
  <c r="F34" i="6"/>
  <c r="G34" i="6"/>
  <c r="H34" i="6"/>
  <c r="I34" i="6"/>
  <c r="J34" i="6"/>
  <c r="K34" i="6"/>
  <c r="L34" i="6"/>
  <c r="M34" i="6"/>
  <c r="N34" i="6"/>
  <c r="O34" i="6"/>
  <c r="E20" i="4"/>
  <c r="F20" i="4"/>
  <c r="G20" i="4"/>
  <c r="E21" i="4"/>
  <c r="F21" i="4"/>
  <c r="G21" i="4"/>
  <c r="E22" i="4"/>
  <c r="F22" i="4"/>
  <c r="G22" i="4"/>
  <c r="P13" i="6"/>
  <c r="P24" i="6"/>
  <c r="W13" i="6"/>
  <c r="W24" i="6"/>
  <c r="W33" i="6"/>
  <c r="AD13" i="6"/>
  <c r="AD24" i="6"/>
  <c r="V13" i="6"/>
  <c r="E23" i="4"/>
  <c r="F23" i="4"/>
  <c r="G23" i="4"/>
  <c r="P14" i="6"/>
  <c r="Q14" i="6"/>
  <c r="R14" i="6"/>
  <c r="S14" i="6"/>
  <c r="T14" i="6"/>
  <c r="U14" i="6"/>
  <c r="E24" i="4"/>
  <c r="F24" i="4"/>
  <c r="G24" i="4"/>
  <c r="V24" i="6"/>
  <c r="V33" i="6"/>
  <c r="V14" i="6"/>
  <c r="W14" i="6"/>
  <c r="X14" i="6"/>
  <c r="Y14" i="6"/>
  <c r="Z14" i="6"/>
  <c r="AA14" i="6"/>
  <c r="AB14" i="6"/>
  <c r="AC14" i="6"/>
  <c r="AD14" i="6"/>
  <c r="P33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P25" i="6"/>
  <c r="Q25" i="6"/>
  <c r="R25" i="6"/>
  <c r="S25" i="6"/>
  <c r="T25" i="6"/>
  <c r="U25" i="6"/>
  <c r="AD33" i="6"/>
  <c r="V25" i="6"/>
  <c r="W25" i="6"/>
  <c r="X25" i="6"/>
  <c r="Y25" i="6"/>
  <c r="Z25" i="6"/>
  <c r="AA25" i="6"/>
  <c r="AB25" i="6"/>
  <c r="AC25" i="6"/>
  <c r="AD25" i="6"/>
  <c r="E25" i="4"/>
  <c r="F25" i="4"/>
  <c r="G25" i="4"/>
  <c r="AD34" i="6"/>
  <c r="E26" i="4"/>
  <c r="F26" i="4"/>
  <c r="G26" i="4"/>
  <c r="E27" i="4"/>
  <c r="F27" i="4"/>
  <c r="G27" i="4"/>
  <c r="E28" i="4"/>
  <c r="F28" i="4"/>
  <c r="G28" i="4"/>
  <c r="E29" i="4"/>
  <c r="F29" i="4"/>
  <c r="G29" i="4"/>
  <c r="E30" i="4"/>
  <c r="F30" i="4"/>
  <c r="G30" i="4"/>
  <c r="E31" i="4"/>
  <c r="F31" i="4"/>
  <c r="G31" i="4"/>
  <c r="E32" i="4"/>
  <c r="F32" i="4"/>
  <c r="G32" i="4"/>
  <c r="E33" i="4"/>
  <c r="F33" i="4"/>
  <c r="G33" i="4"/>
  <c r="E34" i="4"/>
  <c r="F34" i="4"/>
  <c r="G34" i="4"/>
  <c r="E35" i="4"/>
  <c r="F35" i="4"/>
  <c r="G35" i="4"/>
  <c r="G38" i="4"/>
  <c r="G36" i="4"/>
</calcChain>
</file>

<file path=xl/sharedStrings.xml><?xml version="1.0" encoding="utf-8"?>
<sst xmlns="http://schemas.openxmlformats.org/spreadsheetml/2006/main" count="358" uniqueCount="194">
  <si>
    <t>Unit</t>
  </si>
  <si>
    <t># of units</t>
  </si>
  <si>
    <t>Per month</t>
  </si>
  <si>
    <t>Per diem</t>
  </si>
  <si>
    <t>Subtotal Equipment and supplies</t>
  </si>
  <si>
    <t>Subtotal Travel</t>
  </si>
  <si>
    <t>Subtotal Human Resources</t>
  </si>
  <si>
    <t xml:space="preserve">   1.1.1 Technical</t>
  </si>
  <si>
    <t>Amount</t>
  </si>
  <si>
    <t>Percentage</t>
  </si>
  <si>
    <t>%</t>
  </si>
  <si>
    <t>Contributions from other organisations:</t>
  </si>
  <si>
    <t>Name</t>
  </si>
  <si>
    <t>Conditions</t>
  </si>
  <si>
    <t>OVERALL TOTAL</t>
  </si>
  <si>
    <t>of total</t>
  </si>
  <si>
    <t>1. Human Resources</t>
  </si>
  <si>
    <t>5.4 Evaluation costs</t>
  </si>
  <si>
    <t>5.5 Translation, interpreters</t>
  </si>
  <si>
    <t>Subtotal Other costs, services</t>
  </si>
  <si>
    <t>Unit rate (in EUR)</t>
  </si>
  <si>
    <t>2.1. International travel</t>
  </si>
  <si>
    <t>EUR</t>
  </si>
  <si>
    <t>TOTAL CONTRIBUTIONS</t>
  </si>
  <si>
    <t xml:space="preserve">   1.3.3 Seminar/conference participants</t>
  </si>
  <si>
    <t>Contribution(s) from other European Institutions or EU Member States</t>
  </si>
  <si>
    <t xml:space="preserve">   1.1.2 Administrative/ support staff</t>
  </si>
  <si>
    <t xml:space="preserve">   1.3.1 Abroad (staff assigned to the Action)</t>
  </si>
  <si>
    <t xml:space="preserve">8. Provision for contingency reserve (maximum 5% of 7, subtotal of direct eligible costs of the Action) </t>
  </si>
  <si>
    <t>9. Total direct eligible costs of the Action (7+ 8)</t>
  </si>
  <si>
    <t>10.  Administrative costs (maximum 7% of 9, total direct eligible costs of the Action)</t>
  </si>
  <si>
    <t>11. Total eligible costs (9+10)</t>
  </si>
  <si>
    <t xml:space="preserve">Direct revenue from the Action </t>
  </si>
  <si>
    <t xml:space="preserve">Applicant's financial contribution </t>
  </si>
  <si>
    <t>5.3 Expenditure verification</t>
  </si>
  <si>
    <t>Costs</t>
  </si>
  <si>
    <t>Unit rate 
(in EUR)</t>
  </si>
  <si>
    <r>
      <t>Costs 
(in EUR)</t>
    </r>
    <r>
      <rPr>
        <b/>
        <vertAlign val="superscript"/>
        <sz val="10"/>
        <rFont val="Arial"/>
        <family val="2"/>
      </rPr>
      <t>3</t>
    </r>
  </si>
  <si>
    <t>Costs 
(in EUR)</t>
  </si>
  <si>
    <t>Partner 1's financial contribution</t>
  </si>
  <si>
    <t>Per travel</t>
  </si>
  <si>
    <t>ENPI  contribution sought in this application</t>
  </si>
  <si>
    <t>All Years (24 months)</t>
  </si>
  <si>
    <t>Year 1 (first 12 months)</t>
  </si>
  <si>
    <t>3.2 Computer equipment</t>
  </si>
  <si>
    <t>Computers</t>
  </si>
  <si>
    <t>1.1 Salaries (gross salaries including social security charges and other related costs, local staff)</t>
  </si>
  <si>
    <t>1.3 Per diems for missions/travel</t>
  </si>
  <si>
    <t>2. Travel</t>
  </si>
  <si>
    <t>3. Equipment and supplies</t>
  </si>
  <si>
    <t>5. Other costs, services</t>
  </si>
  <si>
    <t>5.1 Publications</t>
  </si>
  <si>
    <t>5.2 Studies, research</t>
  </si>
  <si>
    <t>5.7 Costs of conferences/seminars</t>
  </si>
  <si>
    <t>5.8. Visibility actions</t>
  </si>
  <si>
    <t>Documents</t>
  </si>
  <si>
    <t>Studies</t>
  </si>
  <si>
    <t>Reports</t>
  </si>
  <si>
    <t>Documents/studies</t>
  </si>
  <si>
    <t>Documents/
studies</t>
  </si>
  <si>
    <t>Conferences</t>
  </si>
  <si>
    <t>Web site</t>
  </si>
  <si>
    <t>7.  Subtotal direct eligible costs of the Action (1-5)</t>
  </si>
  <si>
    <t>Sources of funding for the action</t>
  </si>
  <si>
    <t>Assumption</t>
  </si>
  <si>
    <t>Detailed description</t>
  </si>
  <si>
    <t>Initial date</t>
  </si>
  <si>
    <t>End date</t>
  </si>
  <si>
    <t>Project duration: 24 months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</si>
  <si>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</si>
  <si>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</si>
  <si>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</si>
  <si>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</si>
  <si>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</si>
  <si>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</si>
  <si>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</si>
  <si>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</si>
  <si>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</si>
  <si>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</si>
  <si>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</si>
  <si>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</si>
  <si>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</si>
  <si>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</si>
  <si>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</si>
  <si>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</si>
  <si>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</si>
  <si>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</si>
  <si>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</si>
  <si>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</si>
  <si>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</si>
  <si>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</si>
  <si>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</si>
  <si>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</si>
  <si>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</si>
  <si>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TOTAL</t>
  </si>
  <si>
    <t>Technician 1 partner 1</t>
  </si>
  <si>
    <t>Unit rate</t>
  </si>
  <si>
    <t>Recruited for the project. 100% dedication</t>
  </si>
  <si>
    <t>Already in institution. 50% dedication</t>
  </si>
  <si>
    <t>Already in institution. 25% dedication</t>
  </si>
  <si>
    <t>Total technical staff</t>
  </si>
  <si>
    <t>Technician 2 partner 1</t>
  </si>
  <si>
    <t>Recruited for the project. Half dedication 4 months for final event</t>
  </si>
  <si>
    <t>Assistant partner</t>
  </si>
  <si>
    <t>Assistant Beneficiary</t>
  </si>
  <si>
    <t>Technician 1 Beneficiary</t>
  </si>
  <si>
    <t>Technician 2 Beneficiary</t>
  </si>
  <si>
    <t>Technician 3 Beneficiary</t>
  </si>
  <si>
    <t>Month</t>
  </si>
  <si>
    <t>Beneficiary's place</t>
  </si>
  <si>
    <t>Kick-off meeting:</t>
  </si>
  <si>
    <t>Meeting # 2</t>
  </si>
  <si>
    <t>Partner 1 place</t>
  </si>
  <si>
    <t>Meeting # 3</t>
  </si>
  <si>
    <t>3 persons from partner 1</t>
  </si>
  <si>
    <t>3 persons from Beneficiary</t>
  </si>
  <si>
    <t>Final conference</t>
  </si>
  <si>
    <t>5 persons from Beneficiary</t>
  </si>
  <si>
    <t>Total administrative/support staff</t>
  </si>
  <si>
    <t>Total per diems travels abroad</t>
  </si>
  <si>
    <t>3 speakers paid by Beneficiary</t>
  </si>
  <si>
    <t>Total per diems conference participants</t>
  </si>
  <si>
    <t>Total international travel</t>
  </si>
  <si>
    <t>Computer Beneficiary</t>
  </si>
  <si>
    <t>Computer partner</t>
  </si>
  <si>
    <t>Computer</t>
  </si>
  <si>
    <t>Paid 30 days after acquisition</t>
  </si>
  <si>
    <t>Paid 60 days after acquisition</t>
  </si>
  <si>
    <t>Total equipment</t>
  </si>
  <si>
    <t>Development (8.000 €) paid 60 days after delivery; maintenance paid 12 months later</t>
  </si>
  <si>
    <t>Total other costs, services</t>
  </si>
  <si>
    <t>Cost of printing the study</t>
  </si>
  <si>
    <t>Paid 50% in 3 months; 50% 60 days after delivery</t>
  </si>
  <si>
    <t>Paid 30 days after delivery</t>
  </si>
  <si>
    <t xml:space="preserve">Paid 60 days after delivery </t>
  </si>
  <si>
    <t xml:space="preserve">Paid 30 days after delivery </t>
  </si>
  <si>
    <t>TOTAL EXPENDITURE</t>
  </si>
  <si>
    <t>Kick-off meeting at Beneficiary's place</t>
  </si>
  <si>
    <t>Meeting # 2 at Partner 1 place</t>
  </si>
  <si>
    <t>Meeting # 3 at Beneficiary's place</t>
  </si>
  <si>
    <t>final conference at Partner 1 place</t>
  </si>
  <si>
    <t>1st advance payment</t>
  </si>
  <si>
    <t>Claim</t>
  </si>
  <si>
    <t>Comments</t>
  </si>
  <si>
    <t>Administrative costs</t>
  </si>
  <si>
    <t>Monthly direct expenditure</t>
  </si>
  <si>
    <t>Total</t>
  </si>
  <si>
    <t>Threshold for 2nd advance payment</t>
  </si>
  <si>
    <t>Concept</t>
  </si>
  <si>
    <t>Revenues</t>
  </si>
  <si>
    <t>ENPI Contribution</t>
  </si>
  <si>
    <t>1st advance payment in month 2</t>
  </si>
  <si>
    <t>acceptance of 3rd advance payments 4 months after surpassing threshold</t>
  </si>
  <si>
    <t>acceptance of 2nd advance payments 4 months after surpassing threshold</t>
  </si>
  <si>
    <t>balance 3 months after end action</t>
  </si>
  <si>
    <t>Self-financing. Not taken into account for cashflows</t>
  </si>
  <si>
    <t>Month 26</t>
  </si>
  <si>
    <t>Month 27</t>
  </si>
  <si>
    <t>TOTAL REVENUE</t>
  </si>
  <si>
    <t>Human resources</t>
  </si>
  <si>
    <t>Only additional payments. Staff already in organisation not taken into account</t>
  </si>
  <si>
    <t>Travel</t>
  </si>
  <si>
    <t>Equipment</t>
  </si>
  <si>
    <t>Other costs, services</t>
  </si>
  <si>
    <t>Payments (additional payments)</t>
  </si>
  <si>
    <t>MONTHLY CASHFLOW SURPLUS/DEFICIT</t>
  </si>
  <si>
    <t>Payments (other payments)</t>
  </si>
  <si>
    <t>TOTAL "ADDITIONAL" PAYMENTS</t>
  </si>
  <si>
    <t>TOTAL "OTHER" PAYMENTS</t>
  </si>
  <si>
    <t>MONTHLY TOTAL CASHFLOW SURPLUS/DEFICIT</t>
  </si>
  <si>
    <t>Staff already in institution</t>
  </si>
  <si>
    <t>Cumulative direct expenditure</t>
  </si>
  <si>
    <t>Cumulative admin. Costs (6,18%)</t>
  </si>
  <si>
    <t>Cumulative total costs</t>
  </si>
  <si>
    <t>CUMULATIVE "OTHER" PAYMENTS</t>
  </si>
  <si>
    <t>CUMULATIVE TOTAL CASHFLOW SURPLUS/DEFICIT</t>
  </si>
  <si>
    <t>CUMULATIVE "ADDITIONAL" PAYMENTS</t>
  </si>
  <si>
    <t>CUMULATIVE CASHFLOW SURPLUS/DEFICIT</t>
  </si>
  <si>
    <t>CUMULATIVE REVENUE</t>
  </si>
  <si>
    <t>Corresponding grant</t>
  </si>
  <si>
    <t xml:space="preserve">Annex III. Submitted budget for the Action 
</t>
  </si>
  <si>
    <t xml:space="preserve">Planning of payment claims after approval
</t>
  </si>
  <si>
    <t>Planning of expenditure after approval</t>
  </si>
  <si>
    <t>Recruited for the project. 50% dedication</t>
  </si>
  <si>
    <t xml:space="preserve">Planning of cashflows after approval
</t>
  </si>
  <si>
    <t>Beneficiary's contribution (Self-financing. Not taken into account for cashflows)</t>
  </si>
  <si>
    <t>Partner 1 contribution (Self-financing. Not taken into account for cashflows)</t>
  </si>
  <si>
    <t>Maximum additional advance payments</t>
  </si>
  <si>
    <t>When grant corresponding to expenditure is at least 70% of previous advance payment</t>
  </si>
  <si>
    <t>Threshold for 3rd advance payment</t>
  </si>
  <si>
    <t>90% of grant corresponding to forecast for next 12 months</t>
  </si>
  <si>
    <t>up to 80% of total grant</t>
  </si>
  <si>
    <t>40% of first year forecast</t>
  </si>
  <si>
    <t>40% grant 1st year; 45 days after contract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</si>
</sst>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5" xfId="0" applyFont="1" applyBorder="1"/>
    <xf numFmtId="0" fontId="0" fillId="0" borderId="6" xfId="0" applyBorder="1"/>
    <xf numFmtId="0" fontId="0" fillId="0" borderId="7" xfId="0" applyBorder="1"/>
    <xf numFmtId="0" fontId="6" fillId="2" borderId="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2" borderId="0" xfId="0" applyFill="1"/>
    <xf numFmtId="0" fontId="0" fillId="0" borderId="5" xfId="0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2" borderId="1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18" xfId="0" applyBorder="1" applyAlignment="1">
      <alignment wrapText="1"/>
    </xf>
    <xf numFmtId="0" fontId="6" fillId="0" borderId="13" xfId="0" applyFont="1" applyBorder="1"/>
    <xf numFmtId="0" fontId="6" fillId="0" borderId="18" xfId="0" applyFont="1" applyBorder="1"/>
    <xf numFmtId="0" fontId="3" fillId="0" borderId="5" xfId="0" applyFont="1" applyBorder="1"/>
    <xf numFmtId="0" fontId="6" fillId="0" borderId="13" xfId="0" applyFont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" xfId="0" applyFont="1" applyFill="1" applyBorder="1"/>
    <xf numFmtId="0" fontId="6" fillId="0" borderId="0" xfId="0" applyFont="1" applyFill="1"/>
    <xf numFmtId="0" fontId="1" fillId="0" borderId="5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13" xfId="0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0" borderId="7" xfId="0" applyNumberFormat="1" applyFont="1" applyBorder="1"/>
    <xf numFmtId="4" fontId="2" fillId="2" borderId="7" xfId="0" applyNumberFormat="1" applyFont="1" applyFill="1" applyBorder="1"/>
    <xf numFmtId="4" fontId="2" fillId="0" borderId="7" xfId="0" applyNumberFormat="1" applyFont="1" applyBorder="1" applyAlignment="1">
      <alignment horizontal="center"/>
    </xf>
    <xf numFmtId="4" fontId="2" fillId="2" borderId="11" xfId="0" applyNumberFormat="1" applyFont="1" applyFill="1" applyBorder="1"/>
    <xf numFmtId="4" fontId="2" fillId="0" borderId="1" xfId="0" applyNumberFormat="1" applyFont="1" applyBorder="1"/>
    <xf numFmtId="4" fontId="2" fillId="2" borderId="1" xfId="0" applyNumberFormat="1" applyFont="1" applyFill="1" applyBorder="1"/>
    <xf numFmtId="4" fontId="2" fillId="0" borderId="1" xfId="0" applyNumberFormat="1" applyFont="1" applyBorder="1" applyAlignment="1">
      <alignment horizontal="center"/>
    </xf>
    <xf numFmtId="4" fontId="2" fillId="2" borderId="2" xfId="0" applyNumberFormat="1" applyFont="1" applyFill="1" applyBorder="1"/>
    <xf numFmtId="4" fontId="0" fillId="0" borderId="1" xfId="0" applyNumberFormat="1" applyBorder="1"/>
    <xf numFmtId="4" fontId="0" fillId="2" borderId="1" xfId="0" applyNumberFormat="1" applyFill="1" applyBorder="1"/>
    <xf numFmtId="4" fontId="0" fillId="0" borderId="1" xfId="0" applyNumberFormat="1" applyBorder="1" applyAlignment="1">
      <alignment horizontal="center"/>
    </xf>
    <xf numFmtId="4" fontId="0" fillId="2" borderId="2" xfId="0" applyNumberFormat="1" applyFill="1" applyBorder="1"/>
    <xf numFmtId="4" fontId="4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2" borderId="2" xfId="0" applyNumberFormat="1" applyFont="1" applyFill="1" applyBorder="1"/>
    <xf numFmtId="4" fontId="6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4" fontId="6" fillId="0" borderId="13" xfId="0" applyNumberFormat="1" applyFont="1" applyBorder="1"/>
    <xf numFmtId="4" fontId="0" fillId="2" borderId="13" xfId="0" applyNumberFormat="1" applyFill="1" applyBorder="1"/>
    <xf numFmtId="4" fontId="0" fillId="2" borderId="19" xfId="0" applyNumberFormat="1" applyFill="1" applyBorder="1"/>
    <xf numFmtId="4" fontId="4" fillId="2" borderId="13" xfId="0" applyNumberFormat="1" applyFont="1" applyFill="1" applyBorder="1"/>
    <xf numFmtId="4" fontId="2" fillId="2" borderId="13" xfId="0" applyNumberFormat="1" applyFont="1" applyFill="1" applyBorder="1"/>
    <xf numFmtId="4" fontId="4" fillId="2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/>
    <xf numFmtId="4" fontId="0" fillId="0" borderId="13" xfId="0" applyNumberFormat="1" applyBorder="1"/>
    <xf numFmtId="4" fontId="0" fillId="0" borderId="13" xfId="0" applyNumberFormat="1" applyBorder="1" applyAlignment="1">
      <alignment horizontal="center"/>
    </xf>
    <xf numFmtId="4" fontId="6" fillId="2" borderId="16" xfId="0" applyNumberFormat="1" applyFont="1" applyFill="1" applyBorder="1"/>
    <xf numFmtId="4" fontId="2" fillId="2" borderId="16" xfId="0" applyNumberFormat="1" applyFont="1" applyFill="1" applyBorder="1"/>
    <xf numFmtId="4" fontId="6" fillId="2" borderId="15" xfId="0" applyNumberFormat="1" applyFont="1" applyFill="1" applyBorder="1" applyAlignment="1">
      <alignment horizontal="center"/>
    </xf>
    <xf numFmtId="4" fontId="6" fillId="0" borderId="14" xfId="0" applyNumberFormat="1" applyFont="1" applyBorder="1"/>
    <xf numFmtId="4" fontId="0" fillId="0" borderId="14" xfId="0" applyNumberFormat="1" applyBorder="1"/>
    <xf numFmtId="4" fontId="6" fillId="0" borderId="14" xfId="0" applyNumberFormat="1" applyFont="1" applyBorder="1" applyAlignment="1">
      <alignment horizontal="center"/>
    </xf>
    <xf numFmtId="4" fontId="0" fillId="0" borderId="23" xfId="0" applyNumberFormat="1" applyBorder="1"/>
    <xf numFmtId="4" fontId="4" fillId="2" borderId="16" xfId="0" applyNumberFormat="1" applyFont="1" applyFill="1" applyBorder="1"/>
    <xf numFmtId="4" fontId="2" fillId="2" borderId="14" xfId="0" applyNumberFormat="1" applyFont="1" applyFill="1" applyBorder="1"/>
    <xf numFmtId="4" fontId="4" fillId="2" borderId="15" xfId="0" applyNumberFormat="1" applyFont="1" applyFill="1" applyBorder="1" applyAlignment="1">
      <alignment horizontal="center"/>
    </xf>
    <xf numFmtId="4" fontId="0" fillId="0" borderId="0" xfId="0" applyNumberFormat="1"/>
    <xf numFmtId="3" fontId="2" fillId="2" borderId="1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0" borderId="7" xfId="0" applyNumberFormat="1" applyFont="1" applyBorder="1"/>
    <xf numFmtId="3" fontId="2" fillId="0" borderId="1" xfId="0" applyNumberFormat="1" applyFont="1" applyBorder="1"/>
    <xf numFmtId="3" fontId="0" fillId="0" borderId="1" xfId="0" applyNumberFormat="1" applyBorder="1"/>
    <xf numFmtId="3" fontId="4" fillId="2" borderId="1" xfId="0" applyNumberFormat="1" applyFont="1" applyFill="1" applyBorder="1"/>
    <xf numFmtId="3" fontId="4" fillId="0" borderId="1" xfId="0" applyNumberFormat="1" applyFont="1" applyBorder="1"/>
    <xf numFmtId="3" fontId="6" fillId="0" borderId="1" xfId="0" applyNumberFormat="1" applyFont="1" applyBorder="1"/>
    <xf numFmtId="3" fontId="6" fillId="0" borderId="13" xfId="0" applyNumberFormat="1" applyFont="1" applyBorder="1"/>
    <xf numFmtId="3" fontId="0" fillId="0" borderId="13" xfId="0" applyNumberFormat="1" applyBorder="1"/>
    <xf numFmtId="3" fontId="6" fillId="2" borderId="15" xfId="0" applyNumberFormat="1" applyFont="1" applyFill="1" applyBorder="1"/>
    <xf numFmtId="3" fontId="6" fillId="0" borderId="14" xfId="0" applyNumberFormat="1" applyFont="1" applyBorder="1"/>
    <xf numFmtId="3" fontId="4" fillId="2" borderId="15" xfId="0" applyNumberFormat="1" applyFont="1" applyFill="1" applyBorder="1"/>
    <xf numFmtId="3" fontId="0" fillId="0" borderId="0" xfId="0" applyNumberFormat="1"/>
    <xf numFmtId="3" fontId="4" fillId="2" borderId="3" xfId="0" applyNumberFormat="1" applyFont="1" applyFill="1" applyBorder="1"/>
    <xf numFmtId="0" fontId="6" fillId="0" borderId="1" xfId="0" applyFont="1" applyBorder="1" applyAlignment="1">
      <alignment horizontal="center" wrapText="1"/>
    </xf>
    <xf numFmtId="4" fontId="6" fillId="2" borderId="4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2" borderId="7" xfId="0" applyNumberFormat="1" applyFill="1" applyBorder="1"/>
    <xf numFmtId="4" fontId="6" fillId="2" borderId="1" xfId="0" applyNumberFormat="1" applyFont="1" applyFill="1" applyBorder="1"/>
    <xf numFmtId="4" fontId="6" fillId="2" borderId="13" xfId="0" applyNumberFormat="1" applyFont="1" applyFill="1" applyBorder="1"/>
    <xf numFmtId="0" fontId="2" fillId="0" borderId="8" xfId="0" applyFont="1" applyBorder="1"/>
    <xf numFmtId="0" fontId="2" fillId="0" borderId="3" xfId="0" applyFont="1" applyBorder="1"/>
    <xf numFmtId="4" fontId="2" fillId="2" borderId="3" xfId="0" applyNumberFormat="1" applyFont="1" applyFill="1" applyBorder="1"/>
    <xf numFmtId="0" fontId="2" fillId="0" borderId="5" xfId="0" applyFont="1" applyBorder="1"/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6" fillId="0" borderId="0" xfId="0" applyFont="1" applyBorder="1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4" borderId="0" xfId="0" applyFont="1" applyFill="1"/>
    <xf numFmtId="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4" fontId="2" fillId="4" borderId="0" xfId="0" applyNumberFormat="1" applyFont="1" applyFill="1"/>
    <xf numFmtId="4" fontId="6" fillId="2" borderId="15" xfId="0" applyNumberFormat="1" applyFont="1" applyFill="1" applyBorder="1"/>
    <xf numFmtId="4" fontId="4" fillId="2" borderId="15" xfId="0" applyNumberFormat="1" applyFont="1" applyFill="1" applyBorder="1"/>
    <xf numFmtId="0" fontId="1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/>
    <xf numFmtId="0" fontId="8" fillId="5" borderId="0" xfId="0" applyFont="1" applyFill="1" applyBorder="1" applyAlignment="1">
      <alignment wrapText="1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4" fontId="2" fillId="5" borderId="0" xfId="0" applyNumberFormat="1" applyFont="1" applyFill="1" applyAlignment="1">
      <alignment horizontal="center"/>
    </xf>
    <xf numFmtId="4" fontId="2" fillId="5" borderId="0" xfId="0" applyNumberFormat="1" applyFont="1" applyFill="1"/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6" fillId="2" borderId="2" xfId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9" fontId="2" fillId="2" borderId="2" xfId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4" fontId="0" fillId="5" borderId="0" xfId="0" applyNumberFormat="1" applyFill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2" fillId="5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4" fontId="0" fillId="0" borderId="0" xfId="0" applyNumberFormat="1" applyFill="1"/>
    <xf numFmtId="4" fontId="2" fillId="2" borderId="12" xfId="0" applyNumberFormat="1" applyFont="1" applyFill="1" applyBorder="1" applyAlignment="1">
      <alignment horizontal="center" wrapText="1"/>
    </xf>
    <xf numFmtId="4" fontId="0" fillId="0" borderId="7" xfId="0" applyNumberFormat="1" applyBorder="1"/>
    <xf numFmtId="0" fontId="2" fillId="2" borderId="20" xfId="0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4" fontId="2" fillId="3" borderId="24" xfId="0" applyNumberFormat="1" applyFont="1" applyFill="1" applyBorder="1" applyAlignment="1">
      <alignment horizontal="center"/>
    </xf>
    <xf numFmtId="4" fontId="0" fillId="0" borderId="15" xfId="0" applyNumberFormat="1" applyBorder="1"/>
    <xf numFmtId="4" fontId="0" fillId="0" borderId="22" xfId="0" applyNumberFormat="1" applyBorder="1"/>
    <xf numFmtId="4" fontId="2" fillId="2" borderId="25" xfId="0" applyNumberFormat="1" applyFont="1" applyFill="1" applyBorder="1" applyAlignment="1">
      <alignment horizontal="center" wrapText="1"/>
    </xf>
    <xf numFmtId="4" fontId="0" fillId="0" borderId="11" xfId="0" applyNumberFormat="1" applyBorder="1"/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</cellXfs>
  <cellStyles count="2">
    <cellStyle name="Normal" xfId="0" builtinId="0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75" zoomScaleSheetLayoutView="100" zoomScalePageLayoutView="75" workbookViewId="0">
      <selection activeCell="I36" sqref="I36"/>
    </sheetView>
  </sheetViews>
  <sheetFormatPr defaultColWidth="8.85546875" defaultRowHeight="12.75" x14ac:dyDescent="0.2"/>
  <cols>
    <col min="1" max="1" width="45.42578125" style="27" customWidth="1"/>
    <col min="2" max="2" width="11.140625" customWidth="1"/>
    <col min="3" max="3" width="10" style="87" customWidth="1"/>
    <col min="4" max="4" width="12" style="87" customWidth="1"/>
    <col min="5" max="5" width="11.140625" style="87" customWidth="1"/>
    <col min="6" max="6" width="15.42578125" style="87" customWidth="1"/>
    <col min="7" max="7" width="11.140625" style="101" customWidth="1"/>
    <col min="8" max="8" width="10" style="87" customWidth="1"/>
    <col min="9" max="9" width="12" style="87" customWidth="1"/>
    <col min="10" max="10" width="11.28515625" customWidth="1"/>
    <col min="11" max="11" width="15.42578125" customWidth="1"/>
  </cols>
  <sheetData>
    <row r="1" spans="1:9" ht="48" thickBot="1" x14ac:dyDescent="0.3">
      <c r="A1" s="26" t="s">
        <v>180</v>
      </c>
      <c r="B1" s="164" t="s">
        <v>42</v>
      </c>
      <c r="C1" s="165"/>
      <c r="D1" s="165"/>
      <c r="E1" s="166"/>
      <c r="F1" s="167" t="s">
        <v>43</v>
      </c>
      <c r="G1" s="168"/>
      <c r="H1" s="168"/>
      <c r="I1" s="169"/>
    </row>
    <row r="2" spans="1:9" s="24" customFormat="1" ht="12.75" customHeight="1" x14ac:dyDescent="0.2">
      <c r="A2" s="28" t="s">
        <v>35</v>
      </c>
      <c r="B2" s="15" t="s">
        <v>0</v>
      </c>
      <c r="C2" s="47" t="s">
        <v>1</v>
      </c>
      <c r="D2" s="162" t="s">
        <v>36</v>
      </c>
      <c r="E2" s="162" t="s">
        <v>37</v>
      </c>
      <c r="F2" s="47" t="s">
        <v>0</v>
      </c>
      <c r="G2" s="88" t="s">
        <v>1</v>
      </c>
      <c r="H2" s="162" t="s">
        <v>20</v>
      </c>
      <c r="I2" s="170" t="s">
        <v>38</v>
      </c>
    </row>
    <row r="3" spans="1:9" s="24" customFormat="1" x14ac:dyDescent="0.2">
      <c r="A3" s="29"/>
      <c r="B3" s="16"/>
      <c r="C3" s="48"/>
      <c r="D3" s="163"/>
      <c r="E3" s="163"/>
      <c r="F3" s="48"/>
      <c r="G3" s="89"/>
      <c r="H3" s="163"/>
      <c r="I3" s="171"/>
    </row>
    <row r="4" spans="1:9" x14ac:dyDescent="0.2">
      <c r="A4" s="30"/>
      <c r="B4" s="19"/>
      <c r="C4" s="49"/>
      <c r="D4" s="49"/>
      <c r="E4" s="50"/>
      <c r="F4" s="51"/>
      <c r="G4" s="90"/>
      <c r="H4" s="49"/>
      <c r="I4" s="52"/>
    </row>
    <row r="5" spans="1:9" x14ac:dyDescent="0.2">
      <c r="A5" s="31" t="s">
        <v>16</v>
      </c>
      <c r="B5" s="3"/>
      <c r="C5" s="53"/>
      <c r="D5" s="53"/>
      <c r="E5" s="54"/>
      <c r="F5" s="55"/>
      <c r="G5" s="91"/>
      <c r="H5" s="53"/>
      <c r="I5" s="56"/>
    </row>
    <row r="6" spans="1:9" ht="25.5" x14ac:dyDescent="0.2">
      <c r="A6" s="34" t="s">
        <v>46</v>
      </c>
      <c r="B6" s="4"/>
      <c r="C6" s="57"/>
      <c r="D6" s="57"/>
      <c r="E6" s="58"/>
      <c r="F6" s="59"/>
      <c r="G6" s="92"/>
      <c r="H6" s="57"/>
      <c r="I6" s="60"/>
    </row>
    <row r="7" spans="1:9" x14ac:dyDescent="0.2">
      <c r="A7" s="25" t="s">
        <v>7</v>
      </c>
      <c r="B7" s="4" t="s">
        <v>2</v>
      </c>
      <c r="C7" s="57">
        <v>60</v>
      </c>
      <c r="D7" s="57">
        <v>2500</v>
      </c>
      <c r="E7" s="58">
        <f>D7*C7</f>
        <v>150000</v>
      </c>
      <c r="F7" s="59" t="s">
        <v>2</v>
      </c>
      <c r="G7" s="92">
        <v>30</v>
      </c>
      <c r="H7" s="57">
        <v>2500</v>
      </c>
      <c r="I7" s="58">
        <f>H7*G7</f>
        <v>75000</v>
      </c>
    </row>
    <row r="8" spans="1:9" x14ac:dyDescent="0.2">
      <c r="A8" s="25" t="s">
        <v>26</v>
      </c>
      <c r="B8" s="4" t="s">
        <v>2</v>
      </c>
      <c r="C8" s="57">
        <v>18</v>
      </c>
      <c r="D8" s="57">
        <v>1800</v>
      </c>
      <c r="E8" s="58">
        <f>D8*C8</f>
        <v>32400</v>
      </c>
      <c r="F8" s="59" t="s">
        <v>2</v>
      </c>
      <c r="G8" s="92">
        <v>9</v>
      </c>
      <c r="H8" s="57">
        <v>1500</v>
      </c>
      <c r="I8" s="58">
        <f>H8*G8</f>
        <v>13500</v>
      </c>
    </row>
    <row r="9" spans="1:9" x14ac:dyDescent="0.2">
      <c r="A9" s="34" t="s">
        <v>47</v>
      </c>
      <c r="B9" s="4"/>
      <c r="C9" s="57"/>
      <c r="D9" s="57"/>
      <c r="E9" s="58"/>
      <c r="F9" s="59"/>
      <c r="G9" s="92"/>
      <c r="H9" s="57"/>
      <c r="I9" s="60"/>
    </row>
    <row r="10" spans="1:9" x14ac:dyDescent="0.2">
      <c r="A10" s="25" t="s">
        <v>27</v>
      </c>
      <c r="B10" s="4" t="s">
        <v>3</v>
      </c>
      <c r="C10" s="57">
        <f>'3. Planning expenditure'!D23</f>
        <v>28</v>
      </c>
      <c r="D10" s="57">
        <v>200</v>
      </c>
      <c r="E10" s="58">
        <f>D10*C10</f>
        <v>5600</v>
      </c>
      <c r="F10" s="59" t="s">
        <v>3</v>
      </c>
      <c r="G10" s="92">
        <v>24</v>
      </c>
      <c r="H10" s="57">
        <v>180</v>
      </c>
      <c r="I10" s="58">
        <f>H10*G10</f>
        <v>4320</v>
      </c>
    </row>
    <row r="11" spans="1:9" x14ac:dyDescent="0.2">
      <c r="A11" s="25" t="s">
        <v>24</v>
      </c>
      <c r="B11" s="4" t="s">
        <v>3</v>
      </c>
      <c r="C11" s="57">
        <v>6</v>
      </c>
      <c r="D11" s="57">
        <v>200</v>
      </c>
      <c r="E11" s="58">
        <f>D11*C11</f>
        <v>1200</v>
      </c>
      <c r="F11" s="59" t="s">
        <v>3</v>
      </c>
      <c r="G11" s="92">
        <v>0</v>
      </c>
      <c r="H11" s="57">
        <v>180</v>
      </c>
      <c r="I11" s="58">
        <f>H11*G11</f>
        <v>0</v>
      </c>
    </row>
    <row r="12" spans="1:9" x14ac:dyDescent="0.2">
      <c r="A12" s="32" t="s">
        <v>6</v>
      </c>
      <c r="B12" s="17"/>
      <c r="C12" s="61"/>
      <c r="D12" s="54"/>
      <c r="E12" s="54">
        <f>SUM(E7:E10)</f>
        <v>188000</v>
      </c>
      <c r="F12" s="62"/>
      <c r="G12" s="93"/>
      <c r="H12" s="54"/>
      <c r="I12" s="54">
        <f>SUM(I7:I10)</f>
        <v>92820</v>
      </c>
    </row>
    <row r="13" spans="1:9" x14ac:dyDescent="0.2">
      <c r="A13" s="33"/>
      <c r="B13" s="5"/>
      <c r="C13" s="63"/>
      <c r="D13" s="63"/>
      <c r="E13" s="61"/>
      <c r="F13" s="64"/>
      <c r="G13" s="94"/>
      <c r="H13" s="63"/>
      <c r="I13" s="65"/>
    </row>
    <row r="14" spans="1:9" x14ac:dyDescent="0.2">
      <c r="A14" s="31" t="s">
        <v>48</v>
      </c>
      <c r="B14" s="3"/>
      <c r="C14" s="53"/>
      <c r="D14" s="53"/>
      <c r="E14" s="54"/>
      <c r="F14" s="55"/>
      <c r="G14" s="91"/>
      <c r="H14" s="53"/>
      <c r="I14" s="56"/>
    </row>
    <row r="15" spans="1:9" x14ac:dyDescent="0.2">
      <c r="A15" s="34" t="s">
        <v>21</v>
      </c>
      <c r="B15" s="18" t="s">
        <v>40</v>
      </c>
      <c r="C15" s="66">
        <v>25</v>
      </c>
      <c r="D15" s="66">
        <v>340</v>
      </c>
      <c r="E15" s="58">
        <f>D15*C15</f>
        <v>8500</v>
      </c>
      <c r="F15" s="67" t="s">
        <v>40</v>
      </c>
      <c r="G15" s="95">
        <v>12</v>
      </c>
      <c r="H15" s="66">
        <v>300</v>
      </c>
      <c r="I15" s="58">
        <f>H15*G15</f>
        <v>3600</v>
      </c>
    </row>
    <row r="16" spans="1:9" x14ac:dyDescent="0.2">
      <c r="A16" s="32" t="s">
        <v>5</v>
      </c>
      <c r="B16" s="17"/>
      <c r="C16" s="61"/>
      <c r="D16" s="61"/>
      <c r="E16" s="54">
        <f>SUM(E15)</f>
        <v>8500</v>
      </c>
      <c r="F16" s="62"/>
      <c r="G16" s="93"/>
      <c r="H16" s="61"/>
      <c r="I16" s="54">
        <f>SUM(I15)</f>
        <v>3600</v>
      </c>
    </row>
    <row r="17" spans="1:9" x14ac:dyDescent="0.2">
      <c r="A17" s="25"/>
      <c r="B17" s="4"/>
      <c r="C17" s="57"/>
      <c r="D17" s="57"/>
      <c r="E17" s="58"/>
      <c r="F17" s="59"/>
      <c r="G17" s="92"/>
      <c r="H17" s="57"/>
      <c r="I17" s="60"/>
    </row>
    <row r="18" spans="1:9" x14ac:dyDescent="0.2">
      <c r="A18" s="31" t="s">
        <v>49</v>
      </c>
      <c r="B18" s="3"/>
      <c r="C18" s="53"/>
      <c r="D18" s="53"/>
      <c r="E18" s="54"/>
      <c r="F18" s="55"/>
      <c r="G18" s="91"/>
      <c r="H18" s="53"/>
      <c r="I18" s="56"/>
    </row>
    <row r="19" spans="1:9" x14ac:dyDescent="0.2">
      <c r="A19" s="34" t="s">
        <v>44</v>
      </c>
      <c r="B19" s="18" t="s">
        <v>45</v>
      </c>
      <c r="C19" s="66">
        <v>2</v>
      </c>
      <c r="D19" s="66">
        <v>750</v>
      </c>
      <c r="E19" s="58">
        <f>D19*C19</f>
        <v>1500</v>
      </c>
      <c r="F19" s="18" t="s">
        <v>45</v>
      </c>
      <c r="G19" s="95">
        <v>2</v>
      </c>
      <c r="H19" s="66">
        <v>750</v>
      </c>
      <c r="I19" s="58">
        <f>H19*G19</f>
        <v>1500</v>
      </c>
    </row>
    <row r="20" spans="1:9" x14ac:dyDescent="0.2">
      <c r="A20" s="32" t="s">
        <v>4</v>
      </c>
      <c r="B20" s="17"/>
      <c r="C20" s="61"/>
      <c r="D20" s="61"/>
      <c r="E20" s="54">
        <f>SUM(E19)</f>
        <v>1500</v>
      </c>
      <c r="F20" s="62"/>
      <c r="G20" s="93"/>
      <c r="H20" s="61"/>
      <c r="I20" s="54">
        <f>SUM(I19)</f>
        <v>1500</v>
      </c>
    </row>
    <row r="21" spans="1:9" x14ac:dyDescent="0.2">
      <c r="A21" s="25"/>
      <c r="B21" s="4"/>
      <c r="C21" s="57"/>
      <c r="D21" s="57"/>
      <c r="E21" s="58"/>
      <c r="F21" s="59"/>
      <c r="G21" s="92"/>
      <c r="H21" s="57"/>
      <c r="I21" s="60"/>
    </row>
    <row r="22" spans="1:9" x14ac:dyDescent="0.2">
      <c r="A22" s="31" t="s">
        <v>50</v>
      </c>
      <c r="B22" s="3"/>
      <c r="C22" s="53"/>
      <c r="D22" s="53"/>
      <c r="E22" s="54"/>
      <c r="F22" s="55"/>
      <c r="G22" s="91"/>
      <c r="H22" s="53"/>
      <c r="I22" s="56"/>
    </row>
    <row r="23" spans="1:9" x14ac:dyDescent="0.2">
      <c r="A23" s="34" t="s">
        <v>51</v>
      </c>
      <c r="B23" s="18" t="s">
        <v>55</v>
      </c>
      <c r="C23" s="57">
        <v>1</v>
      </c>
      <c r="D23" s="57">
        <v>300</v>
      </c>
      <c r="E23" s="58">
        <f>D23*C23</f>
        <v>300</v>
      </c>
      <c r="F23" s="18"/>
      <c r="G23" s="92"/>
      <c r="H23" s="57"/>
      <c r="I23" s="58">
        <f>H23*G23</f>
        <v>0</v>
      </c>
    </row>
    <row r="24" spans="1:9" x14ac:dyDescent="0.2">
      <c r="A24" s="34" t="s">
        <v>52</v>
      </c>
      <c r="B24" s="18" t="s">
        <v>56</v>
      </c>
      <c r="C24" s="57">
        <v>1</v>
      </c>
      <c r="D24" s="57">
        <v>20000</v>
      </c>
      <c r="E24" s="58">
        <f>D24*C24</f>
        <v>20000</v>
      </c>
      <c r="F24" s="18" t="s">
        <v>56</v>
      </c>
      <c r="G24" s="92">
        <v>1</v>
      </c>
      <c r="H24" s="57">
        <v>20000</v>
      </c>
      <c r="I24" s="58">
        <f>H24*G24</f>
        <v>20000</v>
      </c>
    </row>
    <row r="25" spans="1:9" x14ac:dyDescent="0.2">
      <c r="A25" s="44" t="s">
        <v>34</v>
      </c>
      <c r="B25" s="18" t="s">
        <v>57</v>
      </c>
      <c r="C25" s="57">
        <v>3</v>
      </c>
      <c r="D25" s="57">
        <v>3000</v>
      </c>
      <c r="E25" s="58">
        <f t="shared" ref="E25:E29" si="0">D25*C25</f>
        <v>9000</v>
      </c>
      <c r="F25" s="18" t="s">
        <v>57</v>
      </c>
      <c r="G25" s="92">
        <v>1</v>
      </c>
      <c r="H25" s="57">
        <v>3000</v>
      </c>
      <c r="I25" s="58">
        <f t="shared" ref="I25:I29" si="1">H25*G25</f>
        <v>3000</v>
      </c>
    </row>
    <row r="26" spans="1:9" x14ac:dyDescent="0.2">
      <c r="A26" s="25" t="s">
        <v>17</v>
      </c>
      <c r="B26" s="18" t="s">
        <v>57</v>
      </c>
      <c r="C26" s="57">
        <v>1</v>
      </c>
      <c r="D26" s="57">
        <v>5000</v>
      </c>
      <c r="E26" s="58">
        <f t="shared" si="0"/>
        <v>5000</v>
      </c>
      <c r="F26" s="59"/>
      <c r="G26" s="92"/>
      <c r="H26" s="57"/>
      <c r="I26" s="58">
        <f t="shared" si="1"/>
        <v>0</v>
      </c>
    </row>
    <row r="27" spans="1:9" ht="25.5" x14ac:dyDescent="0.2">
      <c r="A27" s="34" t="s">
        <v>18</v>
      </c>
      <c r="B27" s="103" t="s">
        <v>58</v>
      </c>
      <c r="C27" s="66">
        <v>2</v>
      </c>
      <c r="D27" s="66">
        <v>2000</v>
      </c>
      <c r="E27" s="58">
        <f t="shared" si="0"/>
        <v>4000</v>
      </c>
      <c r="F27" s="103" t="s">
        <v>59</v>
      </c>
      <c r="G27" s="95">
        <v>1</v>
      </c>
      <c r="H27" s="66">
        <v>2000</v>
      </c>
      <c r="I27" s="58">
        <f t="shared" si="1"/>
        <v>2000</v>
      </c>
    </row>
    <row r="28" spans="1:9" x14ac:dyDescent="0.2">
      <c r="A28" s="34" t="s">
        <v>53</v>
      </c>
      <c r="B28" s="18" t="s">
        <v>60</v>
      </c>
      <c r="C28" s="66">
        <v>1</v>
      </c>
      <c r="D28" s="66">
        <v>5000</v>
      </c>
      <c r="E28" s="58">
        <f t="shared" si="0"/>
        <v>5000</v>
      </c>
      <c r="F28" s="67"/>
      <c r="G28" s="95"/>
      <c r="H28" s="66"/>
      <c r="I28" s="58">
        <f t="shared" si="1"/>
        <v>0</v>
      </c>
    </row>
    <row r="29" spans="1:9" x14ac:dyDescent="0.2">
      <c r="A29" s="34" t="s">
        <v>54</v>
      </c>
      <c r="B29" s="39" t="s">
        <v>61</v>
      </c>
      <c r="C29" s="68">
        <v>1</v>
      </c>
      <c r="D29" s="68">
        <v>10000</v>
      </c>
      <c r="E29" s="58">
        <f t="shared" si="0"/>
        <v>10000</v>
      </c>
      <c r="F29" s="39" t="s">
        <v>61</v>
      </c>
      <c r="G29" s="96">
        <v>1</v>
      </c>
      <c r="H29" s="68">
        <v>7500</v>
      </c>
      <c r="I29" s="58">
        <f t="shared" si="1"/>
        <v>7500</v>
      </c>
    </row>
    <row r="30" spans="1:9" ht="13.5" thickBot="1" x14ac:dyDescent="0.25">
      <c r="A30" s="45" t="s">
        <v>19</v>
      </c>
      <c r="B30" s="46"/>
      <c r="C30" s="71"/>
      <c r="D30" s="71"/>
      <c r="E30" s="72">
        <f>SUM(E23:E29)</f>
        <v>53300</v>
      </c>
      <c r="F30" s="73"/>
      <c r="G30" s="102"/>
      <c r="H30" s="74"/>
      <c r="I30" s="72">
        <f>SUM(I23:I29)</f>
        <v>32500</v>
      </c>
    </row>
    <row r="31" spans="1:9" ht="13.5" thickBot="1" x14ac:dyDescent="0.25">
      <c r="A31" s="35"/>
      <c r="B31" s="20"/>
      <c r="C31" s="75"/>
      <c r="D31" s="75"/>
      <c r="E31" s="69"/>
      <c r="F31" s="76"/>
      <c r="G31" s="97"/>
      <c r="H31" s="75"/>
      <c r="I31" s="70"/>
    </row>
    <row r="32" spans="1:9" ht="26.25" thickBot="1" x14ac:dyDescent="0.25">
      <c r="A32" s="40" t="s">
        <v>62</v>
      </c>
      <c r="B32" s="22"/>
      <c r="C32" s="139"/>
      <c r="D32" s="77"/>
      <c r="E32" s="78">
        <f>+E12+E16+E20+E30</f>
        <v>251300</v>
      </c>
      <c r="F32" s="79"/>
      <c r="G32" s="98"/>
      <c r="H32" s="77"/>
      <c r="I32" s="78">
        <f>+I12+I16+I20+I30</f>
        <v>130420</v>
      </c>
    </row>
    <row r="33" spans="1:9" ht="25.5" customHeight="1" thickBot="1" x14ac:dyDescent="0.25">
      <c r="A33" s="41" t="s">
        <v>28</v>
      </c>
      <c r="B33" s="23"/>
      <c r="C33" s="80"/>
      <c r="D33" s="80"/>
      <c r="E33" s="81">
        <f>E32*0.03</f>
        <v>7539</v>
      </c>
      <c r="F33" s="82"/>
      <c r="G33" s="99"/>
      <c r="H33" s="80"/>
      <c r="I33" s="83"/>
    </row>
    <row r="34" spans="1:9" ht="13.5" thickBot="1" x14ac:dyDescent="0.25">
      <c r="A34" s="40" t="s">
        <v>29</v>
      </c>
      <c r="B34" s="21"/>
      <c r="C34" s="140"/>
      <c r="D34" s="84"/>
      <c r="E34" s="85">
        <f>+E32+E33</f>
        <v>258839</v>
      </c>
      <c r="F34" s="86"/>
      <c r="G34" s="100"/>
      <c r="H34" s="84"/>
      <c r="I34" s="85">
        <f>+I32+I33</f>
        <v>130420</v>
      </c>
    </row>
    <row r="35" spans="1:9" ht="26.25" thickBot="1" x14ac:dyDescent="0.25">
      <c r="A35" s="41" t="s">
        <v>30</v>
      </c>
      <c r="B35" s="23"/>
      <c r="C35" s="80"/>
      <c r="D35" s="80"/>
      <c r="E35" s="81">
        <f>(E32+E33)*0.06</f>
        <v>15530.34</v>
      </c>
      <c r="F35" s="82"/>
      <c r="G35" s="99"/>
      <c r="H35" s="80"/>
      <c r="I35" s="81">
        <f>(I32+I33)*0.06</f>
        <v>7825.2</v>
      </c>
    </row>
    <row r="36" spans="1:9" ht="13.5" thickBot="1" x14ac:dyDescent="0.25">
      <c r="A36" s="40" t="s">
        <v>31</v>
      </c>
      <c r="B36" s="21"/>
      <c r="C36" s="140"/>
      <c r="D36" s="84"/>
      <c r="E36" s="85">
        <f>+E35+E34</f>
        <v>274369.34000000003</v>
      </c>
      <c r="F36" s="86"/>
      <c r="G36" s="100"/>
      <c r="H36" s="84"/>
      <c r="I36" s="85">
        <f>+I35+I34</f>
        <v>138245.20000000001</v>
      </c>
    </row>
    <row r="37" spans="1:9" ht="40.5" customHeight="1" x14ac:dyDescent="0.2"/>
  </sheetData>
  <customSheetViews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7" right="0.7" top="0.75" bottom="0.75" header="0.3" footer="0.3"/>
      <pageSetup paperSize="9" scale="87" orientation="landscape" verticalDpi="300"/>
      <headerFooter alignWithMargins="0">
        <oddFooter>&amp;L&amp;"Arial,Gras"&amp;9 22.08.06&amp;R&amp;9&amp;P</oddFooter>
      </headerFooter>
    </customSheetView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7" right="0.7" top="0.75" bottom="0.75" header="0.3" footer="0.3"/>
      <pageSetup paperSize="9" scale="87" orientation="landscape" verticalDpi="300"/>
      <headerFooter alignWithMargins="0">
        <oddFooter>&amp;L&amp;"Arial,Gras"&amp;9 22.08.06&amp;R&amp;9&amp;P</oddFooter>
      </headerFooter>
    </customSheetView>
  </customSheetViews>
  <mergeCells count="6">
    <mergeCell ref="D2:D3"/>
    <mergeCell ref="B1:E1"/>
    <mergeCell ref="F1:I1"/>
    <mergeCell ref="I2:I3"/>
    <mergeCell ref="H2:H3"/>
    <mergeCell ref="E2:E3"/>
  </mergeCells>
  <phoneticPr fontId="0" type="noConversion"/>
  <printOptions horizontalCentered="1"/>
  <pageMargins left="0.39370078740157483" right="0.39370078740157483" top="0.59055118110236227" bottom="0.39370078740157483" header="0.39370078740157483" footer="0.19685039370078741"/>
  <headerFooter alignWithMargins="0">
    <oddFooter>&amp;L&amp;"Times New Roman,Normal"&amp;9&amp;F&amp;R&amp;"Times New Roman,Normal"&amp;9&amp;P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SheetLayoutView="100" workbookViewId="0">
      <selection activeCell="H10" sqref="H10"/>
    </sheetView>
  </sheetViews>
  <sheetFormatPr defaultColWidth="8.85546875" defaultRowHeight="12.75" x14ac:dyDescent="0.2"/>
  <cols>
    <col min="8" max="8" width="12.7109375" style="87" customWidth="1"/>
    <col min="9" max="9" width="12.7109375" style="120" customWidth="1"/>
  </cols>
  <sheetData>
    <row r="1" spans="1:10" ht="13.5" thickBot="1" x14ac:dyDescent="0.25">
      <c r="A1" s="6"/>
      <c r="B1" s="7"/>
      <c r="C1" s="7"/>
      <c r="D1" s="7"/>
      <c r="E1" s="7"/>
      <c r="F1" s="7"/>
      <c r="G1" s="7"/>
    </row>
    <row r="2" spans="1:10" x14ac:dyDescent="0.2">
      <c r="A2" s="175" t="s">
        <v>63</v>
      </c>
      <c r="B2" s="176"/>
      <c r="C2" s="176"/>
      <c r="D2" s="176"/>
      <c r="E2" s="176"/>
      <c r="F2" s="176"/>
      <c r="G2" s="177"/>
      <c r="H2" s="104" t="s">
        <v>8</v>
      </c>
      <c r="I2" s="12" t="s">
        <v>9</v>
      </c>
    </row>
    <row r="3" spans="1:10" x14ac:dyDescent="0.2">
      <c r="A3" s="178"/>
      <c r="B3" s="179"/>
      <c r="C3" s="179"/>
      <c r="D3" s="179"/>
      <c r="E3" s="179"/>
      <c r="F3" s="179"/>
      <c r="G3" s="180"/>
      <c r="H3" s="105" t="s">
        <v>22</v>
      </c>
      <c r="I3" s="13" t="s">
        <v>15</v>
      </c>
    </row>
    <row r="4" spans="1:10" ht="16.5" thickBot="1" x14ac:dyDescent="0.3">
      <c r="A4" s="172"/>
      <c r="B4" s="173"/>
      <c r="C4" s="173"/>
      <c r="D4" s="173"/>
      <c r="E4" s="173"/>
      <c r="F4" s="173"/>
      <c r="G4" s="174"/>
      <c r="H4" s="106"/>
      <c r="I4" s="14" t="s">
        <v>10</v>
      </c>
    </row>
    <row r="5" spans="1:10" x14ac:dyDescent="0.2">
      <c r="A5" s="10"/>
      <c r="B5" s="11"/>
      <c r="C5" s="11"/>
      <c r="D5" s="11"/>
      <c r="E5" s="11"/>
      <c r="F5" s="11"/>
      <c r="G5" s="11"/>
      <c r="H5" s="107"/>
      <c r="I5" s="149"/>
    </row>
    <row r="6" spans="1:10" x14ac:dyDescent="0.2">
      <c r="A6" s="9"/>
      <c r="B6" s="8"/>
      <c r="C6" s="8"/>
      <c r="D6" s="8"/>
      <c r="E6" s="8"/>
      <c r="F6" s="8"/>
      <c r="G6" s="1"/>
      <c r="H6" s="58"/>
      <c r="I6" s="150"/>
    </row>
    <row r="7" spans="1:10" s="7" customFormat="1" x14ac:dyDescent="0.2">
      <c r="A7" s="9" t="s">
        <v>33</v>
      </c>
      <c r="B7" s="8"/>
      <c r="C7" s="8"/>
      <c r="D7" s="42"/>
      <c r="E7" s="42"/>
      <c r="F7" s="42"/>
      <c r="G7" s="42"/>
      <c r="H7" s="108">
        <f>'1. Budget'!E36*0.05</f>
        <v>13718.467000000002</v>
      </c>
      <c r="I7" s="151">
        <f>H7/$H$27</f>
        <v>0.05</v>
      </c>
      <c r="J7" s="43"/>
    </row>
    <row r="8" spans="1:10" s="7" customFormat="1" x14ac:dyDescent="0.2">
      <c r="A8" s="9" t="s">
        <v>39</v>
      </c>
      <c r="B8" s="8"/>
      <c r="C8" s="8"/>
      <c r="D8" s="42"/>
      <c r="E8" s="42"/>
      <c r="F8" s="42"/>
      <c r="G8" s="42"/>
      <c r="H8" s="108">
        <f>H22-H10-H7</f>
        <v>13718.467000000006</v>
      </c>
      <c r="I8" s="151">
        <f t="shared" ref="I8:I10" si="0">H8/$H$27</f>
        <v>5.0000000000000017E-2</v>
      </c>
      <c r="J8" s="43"/>
    </row>
    <row r="9" spans="1:10" s="7" customFormat="1" x14ac:dyDescent="0.2">
      <c r="A9" s="9"/>
      <c r="B9" s="8"/>
      <c r="C9" s="8"/>
      <c r="D9" s="8"/>
      <c r="E9" s="8"/>
      <c r="F9" s="8"/>
      <c r="G9" s="8"/>
      <c r="H9" s="108"/>
      <c r="I9" s="151"/>
    </row>
    <row r="10" spans="1:10" s="7" customFormat="1" x14ac:dyDescent="0.2">
      <c r="A10" s="9" t="s">
        <v>41</v>
      </c>
      <c r="B10" s="8"/>
      <c r="C10" s="8"/>
      <c r="D10" s="8"/>
      <c r="E10" s="8"/>
      <c r="F10" s="8"/>
      <c r="G10" s="8"/>
      <c r="H10" s="108">
        <f>'1. Budget'!E36*0.9</f>
        <v>246932.40600000002</v>
      </c>
      <c r="I10" s="151">
        <f t="shared" si="0"/>
        <v>0.9</v>
      </c>
    </row>
    <row r="11" spans="1:10" s="7" customFormat="1" x14ac:dyDescent="0.2">
      <c r="A11" s="9"/>
      <c r="B11" s="8"/>
      <c r="C11" s="8"/>
      <c r="D11" s="8"/>
      <c r="E11" s="8"/>
      <c r="F11" s="8"/>
      <c r="G11" s="8"/>
      <c r="H11" s="108"/>
      <c r="I11" s="13"/>
    </row>
    <row r="12" spans="1:10" s="7" customFormat="1" x14ac:dyDescent="0.2">
      <c r="A12" s="9" t="s">
        <v>25</v>
      </c>
      <c r="B12" s="8"/>
      <c r="C12" s="8"/>
      <c r="D12" s="8"/>
      <c r="E12" s="8"/>
      <c r="F12" s="8"/>
      <c r="G12" s="8"/>
      <c r="H12" s="108"/>
      <c r="I12" s="13"/>
    </row>
    <row r="13" spans="1:10" s="7" customFormat="1" x14ac:dyDescent="0.2">
      <c r="A13" s="38" t="s">
        <v>12</v>
      </c>
      <c r="B13" s="2" t="s">
        <v>13</v>
      </c>
      <c r="C13" s="8"/>
      <c r="D13" s="8"/>
      <c r="E13" s="8"/>
      <c r="F13" s="8"/>
      <c r="G13" s="8"/>
      <c r="H13" s="108"/>
      <c r="I13" s="13"/>
    </row>
    <row r="14" spans="1:10" s="7" customFormat="1" x14ac:dyDescent="0.2">
      <c r="A14" s="38"/>
      <c r="B14" s="2"/>
      <c r="C14" s="8"/>
      <c r="D14" s="8"/>
      <c r="E14" s="8"/>
      <c r="F14" s="8"/>
      <c r="G14" s="8"/>
      <c r="H14" s="108"/>
      <c r="I14" s="13"/>
    </row>
    <row r="15" spans="1:10" s="7" customFormat="1" x14ac:dyDescent="0.2">
      <c r="A15" s="38"/>
      <c r="B15" s="2"/>
      <c r="C15" s="8"/>
      <c r="D15" s="8"/>
      <c r="E15" s="8"/>
      <c r="F15" s="8"/>
      <c r="G15" s="8"/>
      <c r="H15" s="108"/>
      <c r="I15" s="13"/>
    </row>
    <row r="16" spans="1:10" s="7" customFormat="1" x14ac:dyDescent="0.2">
      <c r="A16" s="38"/>
      <c r="B16" s="2"/>
      <c r="C16" s="8"/>
      <c r="D16" s="8"/>
      <c r="E16" s="8"/>
      <c r="F16" s="8"/>
      <c r="G16" s="8"/>
      <c r="H16" s="108"/>
      <c r="I16" s="13"/>
    </row>
    <row r="17" spans="1:9" s="7" customFormat="1" x14ac:dyDescent="0.2">
      <c r="A17" s="9" t="s">
        <v>11</v>
      </c>
      <c r="B17" s="8"/>
      <c r="C17" s="8"/>
      <c r="D17" s="8"/>
      <c r="E17" s="8"/>
      <c r="F17" s="8"/>
      <c r="G17" s="8"/>
      <c r="H17" s="108"/>
      <c r="I17" s="13"/>
    </row>
    <row r="18" spans="1:9" s="7" customFormat="1" x14ac:dyDescent="0.2">
      <c r="A18" s="38" t="s">
        <v>12</v>
      </c>
      <c r="B18" s="2" t="s">
        <v>13</v>
      </c>
      <c r="C18" s="8"/>
      <c r="D18" s="8"/>
      <c r="E18" s="8"/>
      <c r="F18" s="8"/>
      <c r="G18" s="8"/>
      <c r="H18" s="108"/>
      <c r="I18" s="13"/>
    </row>
    <row r="19" spans="1:9" s="7" customFormat="1" x14ac:dyDescent="0.2">
      <c r="A19" s="9"/>
      <c r="B19" s="8"/>
      <c r="C19" s="8"/>
      <c r="D19" s="8"/>
      <c r="E19" s="8"/>
      <c r="F19" s="8"/>
      <c r="G19" s="8"/>
      <c r="H19" s="108"/>
      <c r="I19" s="13"/>
    </row>
    <row r="20" spans="1:9" s="7" customFormat="1" x14ac:dyDescent="0.2">
      <c r="A20" s="9"/>
      <c r="B20" s="8"/>
      <c r="C20" s="8"/>
      <c r="D20" s="8"/>
      <c r="E20" s="8"/>
      <c r="F20" s="8"/>
      <c r="G20" s="8"/>
      <c r="H20" s="108"/>
      <c r="I20" s="13"/>
    </row>
    <row r="21" spans="1:9" s="7" customFormat="1" x14ac:dyDescent="0.2">
      <c r="A21" s="9"/>
      <c r="B21" s="8"/>
      <c r="C21" s="8"/>
      <c r="D21" s="8"/>
      <c r="E21" s="8"/>
      <c r="F21" s="8"/>
      <c r="G21" s="8"/>
      <c r="H21" s="108"/>
      <c r="I21" s="13"/>
    </row>
    <row r="22" spans="1:9" s="7" customFormat="1" x14ac:dyDescent="0.2">
      <c r="A22" s="113" t="s">
        <v>23</v>
      </c>
      <c r="B22" s="8"/>
      <c r="C22" s="8"/>
      <c r="D22" s="8"/>
      <c r="E22" s="8"/>
      <c r="F22" s="8"/>
      <c r="G22" s="8"/>
      <c r="H22" s="54">
        <f>H27</f>
        <v>274369.34000000003</v>
      </c>
      <c r="I22" s="153">
        <f t="shared" ref="I22" si="1">H22/$H$27</f>
        <v>1</v>
      </c>
    </row>
    <row r="23" spans="1:9" s="7" customFormat="1" x14ac:dyDescent="0.2">
      <c r="A23" s="9"/>
      <c r="B23" s="8"/>
      <c r="C23" s="8"/>
      <c r="D23" s="8"/>
      <c r="E23" s="8"/>
      <c r="F23" s="8"/>
      <c r="G23" s="8"/>
      <c r="H23" s="108"/>
      <c r="I23" s="13"/>
    </row>
    <row r="24" spans="1:9" s="7" customFormat="1" x14ac:dyDescent="0.2">
      <c r="A24" s="9" t="s">
        <v>32</v>
      </c>
      <c r="B24" s="8"/>
      <c r="C24" s="8"/>
      <c r="D24" s="8"/>
      <c r="E24" s="8"/>
      <c r="F24" s="8"/>
      <c r="G24" s="8"/>
      <c r="H24" s="108">
        <v>0</v>
      </c>
      <c r="I24" s="151">
        <f t="shared" ref="I24" si="2">H24/$H$27</f>
        <v>0</v>
      </c>
    </row>
    <row r="25" spans="1:9" s="7" customFormat="1" x14ac:dyDescent="0.2">
      <c r="A25" s="9"/>
      <c r="B25" s="8"/>
      <c r="C25" s="8"/>
      <c r="D25" s="8"/>
      <c r="E25" s="8"/>
      <c r="F25" s="8"/>
      <c r="G25" s="8"/>
      <c r="H25" s="108"/>
      <c r="I25" s="13"/>
    </row>
    <row r="26" spans="1:9" s="7" customFormat="1" x14ac:dyDescent="0.2">
      <c r="A26" s="37"/>
      <c r="B26" s="36"/>
      <c r="C26" s="36"/>
      <c r="D26" s="36"/>
      <c r="E26" s="36"/>
      <c r="F26" s="36"/>
      <c r="G26" s="36"/>
      <c r="H26" s="109"/>
      <c r="I26" s="152"/>
    </row>
    <row r="27" spans="1:9" s="7" customFormat="1" ht="13.5" thickBot="1" x14ac:dyDescent="0.25">
      <c r="A27" s="110" t="s">
        <v>14</v>
      </c>
      <c r="B27" s="111"/>
      <c r="C27" s="111"/>
      <c r="D27" s="111"/>
      <c r="E27" s="111"/>
      <c r="F27" s="111"/>
      <c r="G27" s="111"/>
      <c r="H27" s="112">
        <f>'1. Budget'!E36</f>
        <v>274369.34000000003</v>
      </c>
      <c r="I27" s="153">
        <f t="shared" ref="I27" si="3">H27/$H$27</f>
        <v>1</v>
      </c>
    </row>
  </sheetData>
  <customSheetViews>
    <customSheetView guid="{F1BDF3DC-3A5A-4306-8C8E-CE2E405ED839}" showPageBreaks="1" view="pageBreakPreview" showRuler="0">
      <selection activeCell="E4" sqref="E4"/>
      <pageMargins left="0.7" right="0.7" top="0.75" bottom="0.75" header="0.3" footer="0.3"/>
      <pageSetup paperSize="9" orientation="landscape" verticalDpi="300"/>
      <headerFooter alignWithMargins="0">
        <oddFooter>&amp;L&amp;"Arial,Gras"&amp;9 22.08.06&amp;R&amp;9 3</oddFooter>
      </headerFooter>
    </customSheetView>
    <customSheetView guid="{913EDF2B-D796-4451-9DB9-A902841B443B}" showPageBreaks="1" view="pageBreakPreview" showRuler="0">
      <selection activeCell="E4" sqref="E4"/>
      <pageMargins left="0.7" right="0.7" top="0.75" bottom="0.75" header="0.3" footer="0.3"/>
      <pageSetup paperSize="9" orientation="landscape" verticalDpi="300"/>
      <headerFooter alignWithMargins="0">
        <oddFooter>&amp;L&amp;"Arial,Gras"&amp;9 22.08.06&amp;R&amp;9 3</oddFooter>
      </headerFooter>
    </customSheetView>
  </customSheetViews>
  <mergeCells count="2">
    <mergeCell ref="A4:G4"/>
    <mergeCell ref="A2:G3"/>
  </mergeCells>
  <phoneticPr fontId="0" type="noConversion"/>
  <printOptions horizontalCentered="1"/>
  <pageMargins left="0.74803149606299213" right="0.74803149606299213" top="0.59055118110236227" bottom="0.98425196850393704" header="0.51181102362204722" footer="0.51181102362204722"/>
  <headerFooter alignWithMargins="0">
    <oddFooter>&amp;L&amp;"Times New Roman,Normal"&amp;9 &amp;F&amp;R&amp;9&amp;P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workbookViewId="0">
      <pane ySplit="1620" topLeftCell="A14" activePane="bottomLeft"/>
      <selection pane="bottomLeft" activeCell="AP21" sqref="AP21"/>
    </sheetView>
  </sheetViews>
  <sheetFormatPr defaultColWidth="8.85546875" defaultRowHeight="12.75" x14ac:dyDescent="0.2"/>
  <cols>
    <col min="1" max="1" width="45.140625" customWidth="1"/>
    <col min="2" max="2" width="27" customWidth="1"/>
    <col min="3" max="3" width="12.7109375" style="120" customWidth="1"/>
    <col min="4" max="4" width="9.7109375" style="130" customWidth="1"/>
    <col min="5" max="5" width="12.7109375" style="130" customWidth="1"/>
    <col min="6" max="6" width="51.42578125" customWidth="1"/>
    <col min="7" max="8" width="12.7109375" style="120" customWidth="1"/>
    <col min="9" max="9" width="3.42578125" customWidth="1"/>
    <col min="10" max="33" width="8.85546875" style="87"/>
    <col min="34" max="34" width="12.7109375" style="87" customWidth="1"/>
    <col min="35" max="35" width="8.85546875" style="120"/>
    <col min="37" max="37" width="10.140625" bestFit="1" customWidth="1"/>
  </cols>
  <sheetData>
    <row r="1" spans="1:35" ht="36.75" customHeight="1" thickBot="1" x14ac:dyDescent="0.25">
      <c r="A1" s="119" t="s">
        <v>182</v>
      </c>
      <c r="B1" s="119" t="s">
        <v>68</v>
      </c>
      <c r="C1" s="122"/>
      <c r="D1" s="126"/>
      <c r="E1" s="126"/>
    </row>
    <row r="2" spans="1:35" ht="12.75" customHeight="1" x14ac:dyDescent="0.2">
      <c r="A2" s="187" t="s">
        <v>35</v>
      </c>
      <c r="B2" s="185" t="s">
        <v>65</v>
      </c>
      <c r="C2" s="185" t="s">
        <v>0</v>
      </c>
      <c r="D2" s="183" t="s">
        <v>1</v>
      </c>
      <c r="E2" s="183" t="s">
        <v>96</v>
      </c>
      <c r="F2" s="187" t="s">
        <v>64</v>
      </c>
      <c r="G2" s="187" t="s">
        <v>66</v>
      </c>
      <c r="H2" s="187" t="s">
        <v>67</v>
      </c>
      <c r="I2" s="187"/>
      <c r="J2" s="181" t="s">
        <v>69</v>
      </c>
      <c r="K2" s="181" t="s">
        <v>70</v>
      </c>
      <c r="L2" s="181" t="s">
        <v>71</v>
      </c>
      <c r="M2" s="181" t="s">
        <v>72</v>
      </c>
      <c r="N2" s="181" t="s">
        <v>73</v>
      </c>
      <c r="O2" s="181" t="s">
        <v>74</v>
      </c>
      <c r="P2" s="181" t="s">
        <v>75</v>
      </c>
      <c r="Q2" s="181" t="s">
        <v>76</v>
      </c>
      <c r="R2" s="181" t="s">
        <v>77</v>
      </c>
      <c r="S2" s="181" t="s">
        <v>78</v>
      </c>
      <c r="T2" s="181" t="s">
        <v>79</v>
      </c>
      <c r="U2" s="181" t="s">
        <v>80</v>
      </c>
      <c r="V2" s="181" t="s">
        <v>81</v>
      </c>
      <c r="W2" s="181" t="s">
        <v>82</v>
      </c>
      <c r="X2" s="181" t="s">
        <v>83</v>
      </c>
      <c r="Y2" s="181" t="s">
        <v>84</v>
      </c>
      <c r="Z2" s="181" t="s">
        <v>85</v>
      </c>
      <c r="AA2" s="181" t="s">
        <v>86</v>
      </c>
      <c r="AB2" s="181" t="s">
        <v>87</v>
      </c>
      <c r="AC2" s="181" t="s">
        <v>88</v>
      </c>
      <c r="AD2" s="181" t="s">
        <v>89</v>
      </c>
      <c r="AE2" s="181" t="s">
        <v>90</v>
      </c>
      <c r="AF2" s="181" t="s">
        <v>91</v>
      </c>
      <c r="AG2" s="181" t="s">
        <v>92</v>
      </c>
      <c r="AH2" s="181" t="s">
        <v>94</v>
      </c>
    </row>
    <row r="3" spans="1:35" x14ac:dyDescent="0.2">
      <c r="A3" s="188"/>
      <c r="B3" s="186"/>
      <c r="C3" s="186"/>
      <c r="D3" s="184"/>
      <c r="E3" s="184"/>
      <c r="F3" s="188"/>
      <c r="G3" s="188"/>
      <c r="H3" s="188"/>
      <c r="I3" s="188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</row>
    <row r="5" spans="1:35" x14ac:dyDescent="0.2">
      <c r="A5" s="114" t="s">
        <v>16</v>
      </c>
      <c r="B5" s="114"/>
      <c r="C5" s="123"/>
      <c r="D5" s="127"/>
      <c r="E5" s="127"/>
    </row>
    <row r="6" spans="1:35" ht="25.5" x14ac:dyDescent="0.2">
      <c r="A6" s="115" t="s">
        <v>46</v>
      </c>
      <c r="B6" s="115"/>
      <c r="C6" s="124"/>
      <c r="D6" s="128"/>
      <c r="E6" s="128"/>
    </row>
    <row r="7" spans="1:35" x14ac:dyDescent="0.2">
      <c r="A7" s="116" t="s">
        <v>7</v>
      </c>
      <c r="B7" s="115" t="s">
        <v>105</v>
      </c>
      <c r="C7" s="124" t="s">
        <v>108</v>
      </c>
      <c r="D7" s="128">
        <v>12</v>
      </c>
      <c r="E7" s="128">
        <v>3000</v>
      </c>
      <c r="F7" s="7" t="s">
        <v>98</v>
      </c>
      <c r="G7" s="121" t="s">
        <v>69</v>
      </c>
      <c r="H7" s="121" t="s">
        <v>92</v>
      </c>
      <c r="J7" s="87">
        <f>$E$7*0.5</f>
        <v>1500</v>
      </c>
      <c r="K7" s="87">
        <f t="shared" ref="K7:AG7" si="0">$E$7*0.5</f>
        <v>1500</v>
      </c>
      <c r="L7" s="87">
        <f t="shared" si="0"/>
        <v>1500</v>
      </c>
      <c r="M7" s="87">
        <f t="shared" si="0"/>
        <v>1500</v>
      </c>
      <c r="N7" s="87">
        <f t="shared" si="0"/>
        <v>1500</v>
      </c>
      <c r="O7" s="87">
        <f t="shared" si="0"/>
        <v>1500</v>
      </c>
      <c r="P7" s="87">
        <f t="shared" si="0"/>
        <v>1500</v>
      </c>
      <c r="Q7" s="87">
        <f t="shared" si="0"/>
        <v>1500</v>
      </c>
      <c r="R7" s="87">
        <f t="shared" si="0"/>
        <v>1500</v>
      </c>
      <c r="S7" s="87">
        <f t="shared" si="0"/>
        <v>1500</v>
      </c>
      <c r="T7" s="87">
        <f t="shared" si="0"/>
        <v>1500</v>
      </c>
      <c r="U7" s="87">
        <f t="shared" si="0"/>
        <v>1500</v>
      </c>
      <c r="V7" s="87">
        <f t="shared" si="0"/>
        <v>1500</v>
      </c>
      <c r="W7" s="87">
        <f t="shared" si="0"/>
        <v>1500</v>
      </c>
      <c r="X7" s="87">
        <f t="shared" si="0"/>
        <v>1500</v>
      </c>
      <c r="Y7" s="87">
        <f t="shared" si="0"/>
        <v>1500</v>
      </c>
      <c r="Z7" s="87">
        <f t="shared" si="0"/>
        <v>1500</v>
      </c>
      <c r="AA7" s="87">
        <f t="shared" si="0"/>
        <v>1500</v>
      </c>
      <c r="AB7" s="87">
        <f t="shared" si="0"/>
        <v>1500</v>
      </c>
      <c r="AC7" s="87">
        <f t="shared" si="0"/>
        <v>1500</v>
      </c>
      <c r="AD7" s="87">
        <f t="shared" si="0"/>
        <v>1500</v>
      </c>
      <c r="AE7" s="87">
        <f t="shared" si="0"/>
        <v>1500</v>
      </c>
      <c r="AF7" s="87">
        <f t="shared" si="0"/>
        <v>1500</v>
      </c>
      <c r="AG7" s="87">
        <f t="shared" si="0"/>
        <v>1500</v>
      </c>
      <c r="AH7" s="87">
        <f>SUM(J7:AG7)</f>
        <v>36000</v>
      </c>
      <c r="AI7" s="130" t="str">
        <f>IF(D7*E7=AH7,"OK","NOT OK")</f>
        <v>OK</v>
      </c>
    </row>
    <row r="8" spans="1:35" x14ac:dyDescent="0.2">
      <c r="A8" s="117"/>
      <c r="B8" s="115" t="s">
        <v>106</v>
      </c>
      <c r="C8" s="124" t="s">
        <v>108</v>
      </c>
      <c r="D8" s="128">
        <v>20</v>
      </c>
      <c r="E8" s="128">
        <v>2850</v>
      </c>
      <c r="F8" s="7" t="s">
        <v>97</v>
      </c>
      <c r="G8" s="131" t="s">
        <v>72</v>
      </c>
      <c r="H8" s="131" t="s">
        <v>91</v>
      </c>
      <c r="M8" s="87">
        <f t="shared" ref="M8:AF8" si="1">$E$8</f>
        <v>2850</v>
      </c>
      <c r="N8" s="87">
        <f t="shared" si="1"/>
        <v>2850</v>
      </c>
      <c r="O8" s="87">
        <f t="shared" si="1"/>
        <v>2850</v>
      </c>
      <c r="P8" s="87">
        <f t="shared" si="1"/>
        <v>2850</v>
      </c>
      <c r="Q8" s="87">
        <f t="shared" si="1"/>
        <v>2850</v>
      </c>
      <c r="R8" s="87">
        <f t="shared" si="1"/>
        <v>2850</v>
      </c>
      <c r="S8" s="87">
        <f t="shared" si="1"/>
        <v>2850</v>
      </c>
      <c r="T8" s="87">
        <f t="shared" si="1"/>
        <v>2850</v>
      </c>
      <c r="U8" s="87">
        <f t="shared" si="1"/>
        <v>2850</v>
      </c>
      <c r="V8" s="87">
        <f t="shared" si="1"/>
        <v>2850</v>
      </c>
      <c r="W8" s="87">
        <f t="shared" si="1"/>
        <v>2850</v>
      </c>
      <c r="X8" s="87">
        <f t="shared" si="1"/>
        <v>2850</v>
      </c>
      <c r="Y8" s="87">
        <f t="shared" si="1"/>
        <v>2850</v>
      </c>
      <c r="Z8" s="87">
        <f t="shared" si="1"/>
        <v>2850</v>
      </c>
      <c r="AA8" s="87">
        <f t="shared" si="1"/>
        <v>2850</v>
      </c>
      <c r="AB8" s="87">
        <f t="shared" si="1"/>
        <v>2850</v>
      </c>
      <c r="AC8" s="87">
        <f t="shared" si="1"/>
        <v>2850</v>
      </c>
      <c r="AD8" s="87">
        <f t="shared" si="1"/>
        <v>2850</v>
      </c>
      <c r="AE8" s="87">
        <f t="shared" si="1"/>
        <v>2850</v>
      </c>
      <c r="AF8" s="87">
        <f t="shared" si="1"/>
        <v>2850</v>
      </c>
      <c r="AH8" s="87">
        <f t="shared" ref="AH8:AH11" si="2">SUM(J8:AG8)</f>
        <v>57000</v>
      </c>
      <c r="AI8" s="130" t="str">
        <f t="shared" ref="AI8:AI11" si="3">IF(D8*E8=AH8,"OK","NOT OK")</f>
        <v>OK</v>
      </c>
    </row>
    <row r="9" spans="1:35" x14ac:dyDescent="0.2">
      <c r="A9" s="117"/>
      <c r="B9" s="115" t="s">
        <v>107</v>
      </c>
      <c r="C9" s="124" t="s">
        <v>108</v>
      </c>
      <c r="D9" s="128">
        <v>2</v>
      </c>
      <c r="E9" s="128">
        <v>2600</v>
      </c>
      <c r="F9" s="7" t="s">
        <v>102</v>
      </c>
      <c r="G9" s="131" t="s">
        <v>87</v>
      </c>
      <c r="H9" s="131" t="s">
        <v>90</v>
      </c>
      <c r="AB9" s="87">
        <f>$E$9*0.5</f>
        <v>1300</v>
      </c>
      <c r="AC9" s="87">
        <f t="shared" ref="AC9:AE9" si="4">$E$9*0.5</f>
        <v>1300</v>
      </c>
      <c r="AD9" s="87">
        <f t="shared" si="4"/>
        <v>1300</v>
      </c>
      <c r="AE9" s="87">
        <f t="shared" si="4"/>
        <v>1300</v>
      </c>
      <c r="AH9" s="87">
        <f t="shared" ref="AH9" si="5">SUM(J9:AG9)</f>
        <v>5200</v>
      </c>
      <c r="AI9" s="130" t="str">
        <f t="shared" ref="AI9" si="6">IF(D9*E9=AH9,"OK","NOT OK")</f>
        <v>OK</v>
      </c>
    </row>
    <row r="10" spans="1:35" x14ac:dyDescent="0.2">
      <c r="B10" s="118" t="s">
        <v>95</v>
      </c>
      <c r="C10" s="124" t="s">
        <v>108</v>
      </c>
      <c r="D10" s="129">
        <f>22/4</f>
        <v>5.5</v>
      </c>
      <c r="E10" s="129">
        <v>2000</v>
      </c>
      <c r="F10" s="7" t="s">
        <v>99</v>
      </c>
      <c r="G10" s="131" t="s">
        <v>70</v>
      </c>
      <c r="H10" s="131" t="s">
        <v>91</v>
      </c>
      <c r="K10" s="87">
        <f>$E$10*0.25</f>
        <v>500</v>
      </c>
      <c r="L10" s="87">
        <f t="shared" ref="L10:AF10" si="7">$E$10*0.25</f>
        <v>500</v>
      </c>
      <c r="M10" s="87">
        <f t="shared" si="7"/>
        <v>500</v>
      </c>
      <c r="N10" s="87">
        <f t="shared" si="7"/>
        <v>500</v>
      </c>
      <c r="O10" s="87">
        <f t="shared" si="7"/>
        <v>500</v>
      </c>
      <c r="P10" s="87">
        <f t="shared" si="7"/>
        <v>500</v>
      </c>
      <c r="Q10" s="87">
        <f t="shared" si="7"/>
        <v>500</v>
      </c>
      <c r="R10" s="87">
        <f t="shared" si="7"/>
        <v>500</v>
      </c>
      <c r="S10" s="87">
        <f t="shared" si="7"/>
        <v>500</v>
      </c>
      <c r="T10" s="87">
        <f t="shared" si="7"/>
        <v>500</v>
      </c>
      <c r="U10" s="87">
        <f t="shared" si="7"/>
        <v>500</v>
      </c>
      <c r="V10" s="87">
        <f t="shared" si="7"/>
        <v>500</v>
      </c>
      <c r="W10" s="87">
        <f t="shared" si="7"/>
        <v>500</v>
      </c>
      <c r="X10" s="87">
        <f t="shared" si="7"/>
        <v>500</v>
      </c>
      <c r="Y10" s="87">
        <f t="shared" si="7"/>
        <v>500</v>
      </c>
      <c r="Z10" s="87">
        <f t="shared" si="7"/>
        <v>500</v>
      </c>
      <c r="AA10" s="87">
        <f t="shared" si="7"/>
        <v>500</v>
      </c>
      <c r="AB10" s="87">
        <f t="shared" si="7"/>
        <v>500</v>
      </c>
      <c r="AC10" s="87">
        <f t="shared" si="7"/>
        <v>500</v>
      </c>
      <c r="AD10" s="87">
        <f t="shared" si="7"/>
        <v>500</v>
      </c>
      <c r="AE10" s="87">
        <f t="shared" si="7"/>
        <v>500</v>
      </c>
      <c r="AF10" s="87">
        <f t="shared" si="7"/>
        <v>500</v>
      </c>
      <c r="AH10" s="87">
        <f t="shared" si="2"/>
        <v>11000</v>
      </c>
      <c r="AI10" s="130" t="str">
        <f t="shared" si="3"/>
        <v>OK</v>
      </c>
    </row>
    <row r="11" spans="1:35" x14ac:dyDescent="0.2">
      <c r="B11" s="118" t="s">
        <v>101</v>
      </c>
      <c r="C11" s="124" t="s">
        <v>108</v>
      </c>
      <c r="D11" s="129">
        <v>20</v>
      </c>
      <c r="E11" s="129">
        <v>1900</v>
      </c>
      <c r="F11" s="7" t="s">
        <v>97</v>
      </c>
      <c r="G11" s="131" t="s">
        <v>72</v>
      </c>
      <c r="H11" s="131" t="s">
        <v>91</v>
      </c>
      <c r="M11" s="87">
        <f>$E$11</f>
        <v>1900</v>
      </c>
      <c r="N11" s="87">
        <f t="shared" ref="N11:AE11" si="8">$E$11</f>
        <v>1900</v>
      </c>
      <c r="O11" s="87">
        <f t="shared" si="8"/>
        <v>1900</v>
      </c>
      <c r="P11" s="87">
        <f t="shared" si="8"/>
        <v>1900</v>
      </c>
      <c r="Q11" s="87">
        <f t="shared" si="8"/>
        <v>1900</v>
      </c>
      <c r="R11" s="87">
        <f t="shared" si="8"/>
        <v>1900</v>
      </c>
      <c r="S11" s="87">
        <f t="shared" si="8"/>
        <v>1900</v>
      </c>
      <c r="T11" s="87">
        <f t="shared" si="8"/>
        <v>1900</v>
      </c>
      <c r="U11" s="87">
        <f t="shared" si="8"/>
        <v>1900</v>
      </c>
      <c r="V11" s="87">
        <f t="shared" si="8"/>
        <v>1900</v>
      </c>
      <c r="W11" s="87">
        <f t="shared" si="8"/>
        <v>1900</v>
      </c>
      <c r="X11" s="87">
        <f t="shared" si="8"/>
        <v>1900</v>
      </c>
      <c r="Y11" s="87">
        <f t="shared" si="8"/>
        <v>1900</v>
      </c>
      <c r="Z11" s="87">
        <f t="shared" si="8"/>
        <v>1900</v>
      </c>
      <c r="AA11" s="87">
        <f t="shared" si="8"/>
        <v>1900</v>
      </c>
      <c r="AB11" s="87">
        <f t="shared" si="8"/>
        <v>1900</v>
      </c>
      <c r="AC11" s="87">
        <f t="shared" si="8"/>
        <v>1900</v>
      </c>
      <c r="AD11" s="87">
        <f t="shared" si="8"/>
        <v>1900</v>
      </c>
      <c r="AE11" s="87">
        <f t="shared" si="8"/>
        <v>1900</v>
      </c>
      <c r="AF11" s="87">
        <f>$E$11</f>
        <v>1900</v>
      </c>
      <c r="AH11" s="87">
        <f t="shared" si="2"/>
        <v>38000</v>
      </c>
      <c r="AI11" s="130" t="str">
        <f t="shared" si="3"/>
        <v>OK</v>
      </c>
    </row>
    <row r="12" spans="1:35" s="135" customFormat="1" x14ac:dyDescent="0.2">
      <c r="B12" s="135" t="s">
        <v>100</v>
      </c>
      <c r="C12" s="137"/>
      <c r="D12" s="136">
        <f>SUM(D7:D11)</f>
        <v>59.5</v>
      </c>
      <c r="E12" s="136">
        <f>AH12/D12</f>
        <v>2473.9495798319326</v>
      </c>
      <c r="G12" s="137"/>
      <c r="H12" s="137"/>
      <c r="J12" s="138">
        <f>SUM(J7:J11)</f>
        <v>1500</v>
      </c>
      <c r="K12" s="138">
        <f t="shared" ref="K12:X12" si="9">SUM(K7:K11)</f>
        <v>2000</v>
      </c>
      <c r="L12" s="138">
        <f t="shared" si="9"/>
        <v>2000</v>
      </c>
      <c r="M12" s="138">
        <f t="shared" si="9"/>
        <v>6750</v>
      </c>
      <c r="N12" s="138">
        <f t="shared" si="9"/>
        <v>6750</v>
      </c>
      <c r="O12" s="138">
        <f t="shared" si="9"/>
        <v>6750</v>
      </c>
      <c r="P12" s="138">
        <f t="shared" si="9"/>
        <v>6750</v>
      </c>
      <c r="Q12" s="138">
        <f t="shared" si="9"/>
        <v>6750</v>
      </c>
      <c r="R12" s="138">
        <f t="shared" si="9"/>
        <v>6750</v>
      </c>
      <c r="S12" s="138">
        <f t="shared" si="9"/>
        <v>6750</v>
      </c>
      <c r="T12" s="138">
        <f t="shared" si="9"/>
        <v>6750</v>
      </c>
      <c r="U12" s="138">
        <f t="shared" si="9"/>
        <v>6750</v>
      </c>
      <c r="V12" s="138">
        <f t="shared" si="9"/>
        <v>6750</v>
      </c>
      <c r="W12" s="138">
        <f t="shared" si="9"/>
        <v>6750</v>
      </c>
      <c r="X12" s="138">
        <f t="shared" si="9"/>
        <v>6750</v>
      </c>
      <c r="Y12" s="138">
        <f>SUM(Y7:Y11)</f>
        <v>6750</v>
      </c>
      <c r="Z12" s="138">
        <f t="shared" ref="Z12" si="10">SUM(Z7:Z11)</f>
        <v>6750</v>
      </c>
      <c r="AA12" s="138">
        <f t="shared" ref="AA12" si="11">SUM(AA7:AA11)</f>
        <v>6750</v>
      </c>
      <c r="AB12" s="138">
        <f t="shared" ref="AB12" si="12">SUM(AB7:AB11)</f>
        <v>8050</v>
      </c>
      <c r="AC12" s="138">
        <f t="shared" ref="AC12" si="13">SUM(AC7:AC11)</f>
        <v>8050</v>
      </c>
      <c r="AD12" s="138">
        <f t="shared" ref="AD12" si="14">SUM(AD7:AD11)</f>
        <v>8050</v>
      </c>
      <c r="AE12" s="138">
        <f t="shared" ref="AE12" si="15">SUM(AE7:AE11)</f>
        <v>8050</v>
      </c>
      <c r="AF12" s="138">
        <f t="shared" ref="AF12" si="16">SUM(AF7:AF11)</f>
        <v>6750</v>
      </c>
      <c r="AG12" s="138">
        <f t="shared" ref="AG12" si="17">SUM(AG7:AG11)</f>
        <v>1500</v>
      </c>
      <c r="AH12" s="138">
        <f>SUM(AH7:AH11)</f>
        <v>147200</v>
      </c>
      <c r="AI12" s="137"/>
    </row>
    <row r="14" spans="1:35" x14ac:dyDescent="0.2">
      <c r="A14" s="116" t="s">
        <v>26</v>
      </c>
      <c r="B14" s="7" t="s">
        <v>104</v>
      </c>
      <c r="C14" s="124" t="s">
        <v>108</v>
      </c>
      <c r="D14" s="130">
        <v>12</v>
      </c>
      <c r="E14" s="130">
        <v>2000</v>
      </c>
      <c r="F14" s="7" t="s">
        <v>183</v>
      </c>
      <c r="G14" s="121" t="s">
        <v>69</v>
      </c>
      <c r="H14" s="121" t="s">
        <v>92</v>
      </c>
      <c r="J14" s="87">
        <f>$E14*0.5</f>
        <v>1000</v>
      </c>
      <c r="K14" s="87">
        <f t="shared" ref="K14:AG14" si="18">$E14*0.5</f>
        <v>1000</v>
      </c>
      <c r="L14" s="87">
        <f t="shared" si="18"/>
        <v>1000</v>
      </c>
      <c r="M14" s="87">
        <f t="shared" si="18"/>
        <v>1000</v>
      </c>
      <c r="N14" s="87">
        <f t="shared" si="18"/>
        <v>1000</v>
      </c>
      <c r="O14" s="87">
        <f t="shared" si="18"/>
        <v>1000</v>
      </c>
      <c r="P14" s="87">
        <f t="shared" si="18"/>
        <v>1000</v>
      </c>
      <c r="Q14" s="87">
        <f t="shared" si="18"/>
        <v>1000</v>
      </c>
      <c r="R14" s="87">
        <f t="shared" si="18"/>
        <v>1000</v>
      </c>
      <c r="S14" s="87">
        <f t="shared" si="18"/>
        <v>1000</v>
      </c>
      <c r="T14" s="87">
        <f t="shared" si="18"/>
        <v>1000</v>
      </c>
      <c r="U14" s="87">
        <f t="shared" si="18"/>
        <v>1000</v>
      </c>
      <c r="V14" s="87">
        <f t="shared" si="18"/>
        <v>1000</v>
      </c>
      <c r="W14" s="87">
        <f t="shared" si="18"/>
        <v>1000</v>
      </c>
      <c r="X14" s="87">
        <f t="shared" si="18"/>
        <v>1000</v>
      </c>
      <c r="Y14" s="87">
        <f t="shared" si="18"/>
        <v>1000</v>
      </c>
      <c r="Z14" s="87">
        <f t="shared" si="18"/>
        <v>1000</v>
      </c>
      <c r="AA14" s="87">
        <f t="shared" si="18"/>
        <v>1000</v>
      </c>
      <c r="AB14" s="87">
        <f t="shared" si="18"/>
        <v>1000</v>
      </c>
      <c r="AC14" s="87">
        <f t="shared" si="18"/>
        <v>1000</v>
      </c>
      <c r="AD14" s="87">
        <f t="shared" si="18"/>
        <v>1000</v>
      </c>
      <c r="AE14" s="87">
        <f t="shared" si="18"/>
        <v>1000</v>
      </c>
      <c r="AF14" s="87">
        <f t="shared" si="18"/>
        <v>1000</v>
      </c>
      <c r="AG14" s="87">
        <f t="shared" si="18"/>
        <v>1000</v>
      </c>
      <c r="AH14" s="87">
        <f t="shared" ref="AH14" si="19">SUM(J14:AG14)</f>
        <v>24000</v>
      </c>
      <c r="AI14" s="130" t="str">
        <f t="shared" ref="AI14" si="20">IF(D14*E14=AH14,"OK","NOT OK")</f>
        <v>OK</v>
      </c>
    </row>
    <row r="15" spans="1:35" x14ac:dyDescent="0.2">
      <c r="B15" s="7" t="s">
        <v>103</v>
      </c>
      <c r="C15" s="124" t="s">
        <v>108</v>
      </c>
      <c r="D15" s="130">
        <v>5.5</v>
      </c>
      <c r="E15" s="130">
        <v>1600</v>
      </c>
      <c r="F15" s="7" t="s">
        <v>99</v>
      </c>
      <c r="G15" s="131" t="s">
        <v>70</v>
      </c>
      <c r="H15" s="131" t="s">
        <v>91</v>
      </c>
      <c r="K15" s="87">
        <f t="shared" ref="K15:AF15" si="21">$E15*0.25</f>
        <v>400</v>
      </c>
      <c r="L15" s="87">
        <f t="shared" si="21"/>
        <v>400</v>
      </c>
      <c r="M15" s="87">
        <f t="shared" si="21"/>
        <v>400</v>
      </c>
      <c r="N15" s="87">
        <f t="shared" si="21"/>
        <v>400</v>
      </c>
      <c r="O15" s="87">
        <f t="shared" si="21"/>
        <v>400</v>
      </c>
      <c r="P15" s="87">
        <f t="shared" si="21"/>
        <v>400</v>
      </c>
      <c r="Q15" s="87">
        <f t="shared" si="21"/>
        <v>400</v>
      </c>
      <c r="R15" s="87">
        <f t="shared" si="21"/>
        <v>400</v>
      </c>
      <c r="S15" s="87">
        <f t="shared" si="21"/>
        <v>400</v>
      </c>
      <c r="T15" s="87">
        <f t="shared" si="21"/>
        <v>400</v>
      </c>
      <c r="U15" s="87">
        <f t="shared" si="21"/>
        <v>400</v>
      </c>
      <c r="V15" s="87">
        <f t="shared" si="21"/>
        <v>400</v>
      </c>
      <c r="W15" s="87">
        <f t="shared" si="21"/>
        <v>400</v>
      </c>
      <c r="X15" s="87">
        <f t="shared" si="21"/>
        <v>400</v>
      </c>
      <c r="Y15" s="87">
        <f t="shared" si="21"/>
        <v>400</v>
      </c>
      <c r="Z15" s="87">
        <f t="shared" si="21"/>
        <v>400</v>
      </c>
      <c r="AA15" s="87">
        <f t="shared" si="21"/>
        <v>400</v>
      </c>
      <c r="AB15" s="87">
        <f t="shared" si="21"/>
        <v>400</v>
      </c>
      <c r="AC15" s="87">
        <f t="shared" si="21"/>
        <v>400</v>
      </c>
      <c r="AD15" s="87">
        <f t="shared" si="21"/>
        <v>400</v>
      </c>
      <c r="AE15" s="87">
        <f t="shared" si="21"/>
        <v>400</v>
      </c>
      <c r="AF15" s="87">
        <f t="shared" si="21"/>
        <v>400</v>
      </c>
      <c r="AH15" s="87">
        <f t="shared" ref="AH15" si="22">SUM(J15:AG15)</f>
        <v>8800</v>
      </c>
      <c r="AI15" s="130" t="str">
        <f t="shared" ref="AI15" si="23">IF(D15*E15=AH15,"OK","NOT OK")</f>
        <v>OK</v>
      </c>
    </row>
    <row r="16" spans="1:35" x14ac:dyDescent="0.2">
      <c r="A16" s="135"/>
      <c r="B16" s="135" t="s">
        <v>118</v>
      </c>
      <c r="C16" s="137"/>
      <c r="D16" s="136">
        <f>SUM(D14:D15)</f>
        <v>17.5</v>
      </c>
      <c r="E16" s="136">
        <f>AH16/D16</f>
        <v>1874.2857142857142</v>
      </c>
      <c r="F16" s="135"/>
      <c r="G16" s="137"/>
      <c r="H16" s="137"/>
      <c r="I16" s="135"/>
      <c r="J16" s="138">
        <f>SUM(J14:J15)</f>
        <v>1000</v>
      </c>
      <c r="K16" s="138">
        <f t="shared" ref="K16:AG16" si="24">SUM(K14:K15)</f>
        <v>1400</v>
      </c>
      <c r="L16" s="138">
        <f t="shared" si="24"/>
        <v>1400</v>
      </c>
      <c r="M16" s="138">
        <f t="shared" si="24"/>
        <v>1400</v>
      </c>
      <c r="N16" s="138">
        <f t="shared" si="24"/>
        <v>1400</v>
      </c>
      <c r="O16" s="138">
        <f t="shared" si="24"/>
        <v>1400</v>
      </c>
      <c r="P16" s="138">
        <f t="shared" si="24"/>
        <v>1400</v>
      </c>
      <c r="Q16" s="138">
        <f t="shared" si="24"/>
        <v>1400</v>
      </c>
      <c r="R16" s="138">
        <f t="shared" si="24"/>
        <v>1400</v>
      </c>
      <c r="S16" s="138">
        <f t="shared" si="24"/>
        <v>1400</v>
      </c>
      <c r="T16" s="138">
        <f t="shared" si="24"/>
        <v>1400</v>
      </c>
      <c r="U16" s="138">
        <f t="shared" si="24"/>
        <v>1400</v>
      </c>
      <c r="V16" s="138">
        <f t="shared" si="24"/>
        <v>1400</v>
      </c>
      <c r="W16" s="138">
        <f t="shared" si="24"/>
        <v>1400</v>
      </c>
      <c r="X16" s="138">
        <f t="shared" si="24"/>
        <v>1400</v>
      </c>
      <c r="Y16" s="138">
        <f t="shared" si="24"/>
        <v>1400</v>
      </c>
      <c r="Z16" s="138">
        <f t="shared" si="24"/>
        <v>1400</v>
      </c>
      <c r="AA16" s="138">
        <f t="shared" si="24"/>
        <v>1400</v>
      </c>
      <c r="AB16" s="138">
        <f t="shared" si="24"/>
        <v>1400</v>
      </c>
      <c r="AC16" s="138">
        <f t="shared" si="24"/>
        <v>1400</v>
      </c>
      <c r="AD16" s="138">
        <f t="shared" si="24"/>
        <v>1400</v>
      </c>
      <c r="AE16" s="138">
        <f t="shared" si="24"/>
        <v>1400</v>
      </c>
      <c r="AF16" s="138">
        <f t="shared" si="24"/>
        <v>1400</v>
      </c>
      <c r="AG16" s="138">
        <f t="shared" si="24"/>
        <v>1000</v>
      </c>
      <c r="AH16" s="138">
        <f>SUM(AH14:AH15)</f>
        <v>32800</v>
      </c>
    </row>
    <row r="18" spans="1:37" x14ac:dyDescent="0.2">
      <c r="A18" s="115" t="s">
        <v>47</v>
      </c>
    </row>
    <row r="19" spans="1:37" x14ac:dyDescent="0.2">
      <c r="A19" s="116" t="s">
        <v>27</v>
      </c>
      <c r="B19" s="7" t="s">
        <v>114</v>
      </c>
      <c r="C19" s="131" t="s">
        <v>3</v>
      </c>
      <c r="D19" s="130">
        <v>6</v>
      </c>
      <c r="E19" s="130">
        <v>180</v>
      </c>
      <c r="F19" s="7" t="s">
        <v>137</v>
      </c>
      <c r="G19" s="131" t="s">
        <v>70</v>
      </c>
      <c r="L19" s="87">
        <f>E19*D19</f>
        <v>1080</v>
      </c>
      <c r="AH19" s="87">
        <f t="shared" ref="AH19" si="25">SUM(J19:AG19)</f>
        <v>1080</v>
      </c>
      <c r="AI19" s="130" t="str">
        <f t="shared" ref="AI19" si="26">IF(D19*E19=AH19,"OK","NOT OK")</f>
        <v>OK</v>
      </c>
    </row>
    <row r="20" spans="1:37" x14ac:dyDescent="0.2">
      <c r="B20" s="7" t="s">
        <v>115</v>
      </c>
      <c r="C20" s="131" t="s">
        <v>3</v>
      </c>
      <c r="D20" s="130">
        <v>6</v>
      </c>
      <c r="E20" s="130">
        <v>200</v>
      </c>
      <c r="F20" s="7" t="s">
        <v>138</v>
      </c>
      <c r="G20" s="131" t="s">
        <v>77</v>
      </c>
      <c r="S20" s="87">
        <f>D20*E20</f>
        <v>1200</v>
      </c>
      <c r="AH20" s="87">
        <f t="shared" ref="AH20" si="27">SUM(J20:AG20)</f>
        <v>1200</v>
      </c>
      <c r="AI20" s="130" t="str">
        <f t="shared" ref="AI20" si="28">IF(D20*E20=AH20,"OK","NOT OK")</f>
        <v>OK</v>
      </c>
    </row>
    <row r="21" spans="1:37" x14ac:dyDescent="0.2">
      <c r="B21" s="7" t="s">
        <v>114</v>
      </c>
      <c r="C21" s="131" t="s">
        <v>3</v>
      </c>
      <c r="D21" s="130">
        <v>6</v>
      </c>
      <c r="E21" s="130">
        <v>180</v>
      </c>
      <c r="F21" s="7" t="s">
        <v>139</v>
      </c>
      <c r="G21" s="131" t="s">
        <v>83</v>
      </c>
      <c r="Y21" s="87">
        <f>D21*E21</f>
        <v>1080</v>
      </c>
      <c r="AH21" s="87">
        <f t="shared" ref="AH21" si="29">SUM(J21:AG21)</f>
        <v>1080</v>
      </c>
      <c r="AI21" s="130" t="str">
        <f t="shared" ref="AI21" si="30">IF(D21*E21=AH21,"OK","NOT OK")</f>
        <v>OK</v>
      </c>
    </row>
    <row r="22" spans="1:37" x14ac:dyDescent="0.2">
      <c r="B22" s="7" t="s">
        <v>117</v>
      </c>
      <c r="C22" s="131" t="s">
        <v>3</v>
      </c>
      <c r="D22" s="130">
        <v>10</v>
      </c>
      <c r="E22" s="130">
        <v>200</v>
      </c>
      <c r="F22" s="7" t="s">
        <v>140</v>
      </c>
      <c r="G22" s="131" t="s">
        <v>90</v>
      </c>
      <c r="AF22" s="87">
        <f>D22*E22</f>
        <v>2000</v>
      </c>
      <c r="AH22" s="87">
        <f t="shared" ref="AH22" si="31">SUM(J22:AG22)</f>
        <v>2000</v>
      </c>
      <c r="AI22" s="130" t="str">
        <f t="shared" ref="AI22" si="32">IF(D22*E22=AH22,"OK","NOT OK")</f>
        <v>OK</v>
      </c>
    </row>
    <row r="23" spans="1:37" x14ac:dyDescent="0.2">
      <c r="A23" s="135"/>
      <c r="B23" s="135" t="s">
        <v>119</v>
      </c>
      <c r="C23" s="137"/>
      <c r="D23" s="136">
        <f>SUM(D19:D22)</f>
        <v>28</v>
      </c>
      <c r="E23" s="136">
        <f>AH23/D23</f>
        <v>191.42857142857142</v>
      </c>
      <c r="F23" s="135"/>
      <c r="G23" s="137"/>
      <c r="H23" s="137"/>
      <c r="I23" s="135"/>
      <c r="J23" s="138">
        <f t="shared" ref="J23:AH23" si="33">SUM(J19:J22)</f>
        <v>0</v>
      </c>
      <c r="K23" s="138">
        <f t="shared" si="33"/>
        <v>0</v>
      </c>
      <c r="L23" s="138">
        <f t="shared" si="33"/>
        <v>1080</v>
      </c>
      <c r="M23" s="138">
        <f t="shared" si="33"/>
        <v>0</v>
      </c>
      <c r="N23" s="138">
        <f t="shared" si="33"/>
        <v>0</v>
      </c>
      <c r="O23" s="138">
        <f t="shared" si="33"/>
        <v>0</v>
      </c>
      <c r="P23" s="138">
        <f t="shared" si="33"/>
        <v>0</v>
      </c>
      <c r="Q23" s="138">
        <f t="shared" si="33"/>
        <v>0</v>
      </c>
      <c r="R23" s="138">
        <f t="shared" si="33"/>
        <v>0</v>
      </c>
      <c r="S23" s="138">
        <f t="shared" si="33"/>
        <v>1200</v>
      </c>
      <c r="T23" s="138">
        <f t="shared" si="33"/>
        <v>0</v>
      </c>
      <c r="U23" s="138">
        <f t="shared" si="33"/>
        <v>0</v>
      </c>
      <c r="V23" s="138">
        <f t="shared" si="33"/>
        <v>0</v>
      </c>
      <c r="W23" s="138">
        <f t="shared" si="33"/>
        <v>0</v>
      </c>
      <c r="X23" s="138">
        <f t="shared" si="33"/>
        <v>0</v>
      </c>
      <c r="Y23" s="138">
        <f t="shared" si="33"/>
        <v>1080</v>
      </c>
      <c r="Z23" s="138">
        <f t="shared" si="33"/>
        <v>0</v>
      </c>
      <c r="AA23" s="138">
        <f t="shared" si="33"/>
        <v>0</v>
      </c>
      <c r="AB23" s="138">
        <f t="shared" si="33"/>
        <v>0</v>
      </c>
      <c r="AC23" s="138">
        <f t="shared" si="33"/>
        <v>0</v>
      </c>
      <c r="AD23" s="138">
        <f t="shared" si="33"/>
        <v>0</v>
      </c>
      <c r="AE23" s="138">
        <f t="shared" si="33"/>
        <v>0</v>
      </c>
      <c r="AF23" s="138">
        <f t="shared" si="33"/>
        <v>2000</v>
      </c>
      <c r="AG23" s="138">
        <f t="shared" si="33"/>
        <v>0</v>
      </c>
      <c r="AH23" s="138">
        <f t="shared" si="33"/>
        <v>5360</v>
      </c>
    </row>
    <row r="25" spans="1:37" x14ac:dyDescent="0.2">
      <c r="A25" s="116" t="s">
        <v>24</v>
      </c>
      <c r="B25" s="7" t="s">
        <v>116</v>
      </c>
    </row>
    <row r="26" spans="1:37" x14ac:dyDescent="0.2">
      <c r="B26" s="7" t="s">
        <v>120</v>
      </c>
      <c r="C26" s="131" t="s">
        <v>3</v>
      </c>
      <c r="D26" s="130">
        <v>6</v>
      </c>
      <c r="E26" s="130">
        <v>200</v>
      </c>
      <c r="G26" s="131" t="s">
        <v>90</v>
      </c>
      <c r="AF26" s="87">
        <f>D26*E26</f>
        <v>1200</v>
      </c>
      <c r="AH26" s="87">
        <f t="shared" ref="AH26" si="34">SUM(J26:AG26)</f>
        <v>1200</v>
      </c>
      <c r="AI26" s="130" t="str">
        <f t="shared" ref="AI26" si="35">IF(D26*E26=AH26,"OK","NOT OK")</f>
        <v>OK</v>
      </c>
    </row>
    <row r="27" spans="1:37" x14ac:dyDescent="0.2">
      <c r="A27" s="135"/>
      <c r="B27" s="135" t="s">
        <v>121</v>
      </c>
      <c r="C27" s="137"/>
      <c r="D27" s="136">
        <f>SUM(D26:D26)</f>
        <v>6</v>
      </c>
      <c r="E27" s="136">
        <f>AH27/D27</f>
        <v>200</v>
      </c>
      <c r="F27" s="135"/>
      <c r="G27" s="137"/>
      <c r="H27" s="137"/>
      <c r="I27" s="135"/>
      <c r="J27" s="138">
        <f>SUM(J26:J26)</f>
        <v>0</v>
      </c>
      <c r="K27" s="138">
        <f t="shared" ref="K27:AH27" si="36">SUM(K26:K26)</f>
        <v>0</v>
      </c>
      <c r="L27" s="138">
        <f t="shared" si="36"/>
        <v>0</v>
      </c>
      <c r="M27" s="138">
        <f t="shared" si="36"/>
        <v>0</v>
      </c>
      <c r="N27" s="138">
        <f t="shared" si="36"/>
        <v>0</v>
      </c>
      <c r="O27" s="138">
        <f t="shared" si="36"/>
        <v>0</v>
      </c>
      <c r="P27" s="138">
        <f t="shared" si="36"/>
        <v>0</v>
      </c>
      <c r="Q27" s="138">
        <f t="shared" si="36"/>
        <v>0</v>
      </c>
      <c r="R27" s="138">
        <f t="shared" si="36"/>
        <v>0</v>
      </c>
      <c r="S27" s="138">
        <f t="shared" si="36"/>
        <v>0</v>
      </c>
      <c r="T27" s="138">
        <f t="shared" si="36"/>
        <v>0</v>
      </c>
      <c r="U27" s="138">
        <f t="shared" si="36"/>
        <v>0</v>
      </c>
      <c r="V27" s="138">
        <f t="shared" si="36"/>
        <v>0</v>
      </c>
      <c r="W27" s="138">
        <f t="shared" si="36"/>
        <v>0</v>
      </c>
      <c r="X27" s="138">
        <f t="shared" si="36"/>
        <v>0</v>
      </c>
      <c r="Y27" s="138">
        <f t="shared" si="36"/>
        <v>0</v>
      </c>
      <c r="Z27" s="138">
        <f t="shared" si="36"/>
        <v>0</v>
      </c>
      <c r="AA27" s="138">
        <f t="shared" si="36"/>
        <v>0</v>
      </c>
      <c r="AB27" s="138">
        <f t="shared" si="36"/>
        <v>0</v>
      </c>
      <c r="AC27" s="138">
        <f t="shared" si="36"/>
        <v>0</v>
      </c>
      <c r="AD27" s="138">
        <f t="shared" si="36"/>
        <v>0</v>
      </c>
      <c r="AE27" s="138">
        <f t="shared" si="36"/>
        <v>0</v>
      </c>
      <c r="AF27" s="138">
        <f t="shared" si="36"/>
        <v>1200</v>
      </c>
      <c r="AG27" s="138">
        <f t="shared" si="36"/>
        <v>0</v>
      </c>
      <c r="AH27" s="138">
        <f t="shared" si="36"/>
        <v>1200</v>
      </c>
      <c r="AK27" s="87"/>
    </row>
    <row r="29" spans="1:37" x14ac:dyDescent="0.2">
      <c r="A29" s="114" t="s">
        <v>48</v>
      </c>
    </row>
    <row r="30" spans="1:37" x14ac:dyDescent="0.2">
      <c r="A30" s="115" t="s">
        <v>21</v>
      </c>
      <c r="B30" s="7" t="s">
        <v>110</v>
      </c>
    </row>
    <row r="31" spans="1:37" x14ac:dyDescent="0.2">
      <c r="B31" s="7" t="s">
        <v>114</v>
      </c>
      <c r="C31" s="131" t="s">
        <v>3</v>
      </c>
      <c r="D31" s="130">
        <v>6</v>
      </c>
      <c r="E31" s="130">
        <v>250</v>
      </c>
      <c r="F31" s="7" t="s">
        <v>109</v>
      </c>
      <c r="G31" s="131" t="s">
        <v>70</v>
      </c>
      <c r="L31" s="87">
        <f>E31*D31</f>
        <v>1500</v>
      </c>
      <c r="AH31" s="87">
        <f t="shared" ref="AH31" si="37">SUM(J31:AG31)</f>
        <v>1500</v>
      </c>
      <c r="AI31" s="130" t="str">
        <f t="shared" ref="AI31" si="38">IF(D31*E31=AH31,"OK","NOT OK")</f>
        <v>OK</v>
      </c>
    </row>
    <row r="32" spans="1:37" x14ac:dyDescent="0.2">
      <c r="B32" s="7" t="s">
        <v>111</v>
      </c>
    </row>
    <row r="33" spans="1:35" x14ac:dyDescent="0.2">
      <c r="B33" s="7" t="s">
        <v>115</v>
      </c>
      <c r="C33" s="131" t="s">
        <v>3</v>
      </c>
      <c r="D33" s="130">
        <v>6</v>
      </c>
      <c r="E33" s="130">
        <v>250</v>
      </c>
      <c r="F33" s="7" t="s">
        <v>112</v>
      </c>
      <c r="G33" s="131" t="s">
        <v>77</v>
      </c>
      <c r="S33" s="87">
        <f>D33*E33</f>
        <v>1500</v>
      </c>
      <c r="AH33" s="87">
        <f t="shared" ref="AH33" si="39">SUM(J33:AG33)</f>
        <v>1500</v>
      </c>
      <c r="AI33" s="130" t="str">
        <f t="shared" ref="AI33" si="40">IF(D33*E33=AH33,"OK","NOT OK")</f>
        <v>OK</v>
      </c>
    </row>
    <row r="34" spans="1:35" x14ac:dyDescent="0.2">
      <c r="B34" s="7" t="s">
        <v>113</v>
      </c>
    </row>
    <row r="35" spans="1:35" x14ac:dyDescent="0.2">
      <c r="B35" s="7" t="s">
        <v>114</v>
      </c>
      <c r="C35" s="131" t="s">
        <v>3</v>
      </c>
      <c r="D35" s="130">
        <v>6</v>
      </c>
      <c r="E35" s="130">
        <v>250</v>
      </c>
      <c r="F35" s="7" t="s">
        <v>109</v>
      </c>
      <c r="G35" s="131" t="s">
        <v>83</v>
      </c>
      <c r="Y35" s="87">
        <f>D35*E35</f>
        <v>1500</v>
      </c>
      <c r="AH35" s="87">
        <f t="shared" ref="AH35" si="41">SUM(J35:AG35)</f>
        <v>1500</v>
      </c>
      <c r="AI35" s="130" t="str">
        <f t="shared" ref="AI35" si="42">IF(D35*E35=AH35,"OK","NOT OK")</f>
        <v>OK</v>
      </c>
    </row>
    <row r="36" spans="1:35" x14ac:dyDescent="0.2">
      <c r="B36" s="7" t="s">
        <v>116</v>
      </c>
    </row>
    <row r="37" spans="1:35" x14ac:dyDescent="0.2">
      <c r="B37" s="7" t="s">
        <v>117</v>
      </c>
      <c r="C37" s="131" t="s">
        <v>3</v>
      </c>
      <c r="D37" s="130">
        <v>10</v>
      </c>
      <c r="E37" s="130">
        <v>400</v>
      </c>
      <c r="F37" s="7" t="s">
        <v>112</v>
      </c>
      <c r="G37" s="131" t="s">
        <v>90</v>
      </c>
      <c r="AF37" s="87">
        <f>D37*E37</f>
        <v>4000</v>
      </c>
      <c r="AH37" s="87">
        <f t="shared" ref="AH37" si="43">SUM(J37:AG37)</f>
        <v>4000</v>
      </c>
      <c r="AI37" s="130" t="str">
        <f t="shared" ref="AI37" si="44">IF(D37*E37=AH37,"OK","NOT OK")</f>
        <v>OK</v>
      </c>
    </row>
    <row r="38" spans="1:35" x14ac:dyDescent="0.2">
      <c r="A38" s="135"/>
      <c r="B38" s="135" t="s">
        <v>122</v>
      </c>
      <c r="C38" s="137"/>
      <c r="D38" s="136">
        <f>SUM(D31:D37)</f>
        <v>28</v>
      </c>
      <c r="E38" s="136">
        <f>AH38/D38</f>
        <v>303.57142857142856</v>
      </c>
      <c r="F38" s="135"/>
      <c r="G38" s="137"/>
      <c r="H38" s="137"/>
      <c r="I38" s="135"/>
      <c r="J38" s="138">
        <f>SUM(J30:J37)</f>
        <v>0</v>
      </c>
      <c r="K38" s="138">
        <f t="shared" ref="K38" si="45">SUM(K30:K37)</f>
        <v>0</v>
      </c>
      <c r="L38" s="138">
        <f t="shared" ref="L38" si="46">SUM(L30:L37)</f>
        <v>1500</v>
      </c>
      <c r="M38" s="138">
        <f t="shared" ref="M38" si="47">SUM(M30:M37)</f>
        <v>0</v>
      </c>
      <c r="N38" s="138">
        <f t="shared" ref="N38" si="48">SUM(N30:N37)</f>
        <v>0</v>
      </c>
      <c r="O38" s="138">
        <f t="shared" ref="O38" si="49">SUM(O30:O37)</f>
        <v>0</v>
      </c>
      <c r="P38" s="138">
        <f t="shared" ref="P38" si="50">SUM(P30:P37)</f>
        <v>0</v>
      </c>
      <c r="Q38" s="138">
        <f t="shared" ref="Q38" si="51">SUM(Q30:Q37)</f>
        <v>0</v>
      </c>
      <c r="R38" s="138">
        <f t="shared" ref="R38" si="52">SUM(R30:R37)</f>
        <v>0</v>
      </c>
      <c r="S38" s="138">
        <f t="shared" ref="S38" si="53">SUM(S30:S37)</f>
        <v>1500</v>
      </c>
      <c r="T38" s="138">
        <f t="shared" ref="T38" si="54">SUM(T30:T37)</f>
        <v>0</v>
      </c>
      <c r="U38" s="138">
        <f t="shared" ref="U38" si="55">SUM(U30:U37)</f>
        <v>0</v>
      </c>
      <c r="V38" s="138">
        <f t="shared" ref="V38" si="56">SUM(V30:V37)</f>
        <v>0</v>
      </c>
      <c r="W38" s="138">
        <f t="shared" ref="W38" si="57">SUM(W30:W37)</f>
        <v>0</v>
      </c>
      <c r="X38" s="138">
        <f t="shared" ref="X38" si="58">SUM(X30:X37)</f>
        <v>0</v>
      </c>
      <c r="Y38" s="138">
        <f t="shared" ref="Y38" si="59">SUM(Y30:Y37)</f>
        <v>1500</v>
      </c>
      <c r="Z38" s="138">
        <f t="shared" ref="Z38" si="60">SUM(Z30:Z37)</f>
        <v>0</v>
      </c>
      <c r="AA38" s="138">
        <f t="shared" ref="AA38" si="61">SUM(AA30:AA37)</f>
        <v>0</v>
      </c>
      <c r="AB38" s="138">
        <f t="shared" ref="AB38" si="62">SUM(AB30:AB37)</f>
        <v>0</v>
      </c>
      <c r="AC38" s="138">
        <f t="shared" ref="AC38" si="63">SUM(AC30:AC37)</f>
        <v>0</v>
      </c>
      <c r="AD38" s="138">
        <f t="shared" ref="AD38" si="64">SUM(AD30:AD37)</f>
        <v>0</v>
      </c>
      <c r="AE38" s="138">
        <f t="shared" ref="AE38" si="65">SUM(AE30:AE37)</f>
        <v>0</v>
      </c>
      <c r="AF38" s="138">
        <f t="shared" ref="AF38" si="66">SUM(AF30:AF37)</f>
        <v>4000</v>
      </c>
      <c r="AG38" s="138">
        <f t="shared" ref="AG38" si="67">SUM(AG30:AG37)</f>
        <v>0</v>
      </c>
      <c r="AH38" s="138">
        <f t="shared" ref="AH38" si="68">SUM(AH30:AH37)</f>
        <v>8500</v>
      </c>
    </row>
    <row r="40" spans="1:35" x14ac:dyDescent="0.2">
      <c r="A40" s="114" t="s">
        <v>49</v>
      </c>
    </row>
    <row r="41" spans="1:35" x14ac:dyDescent="0.2">
      <c r="A41" s="115" t="s">
        <v>44</v>
      </c>
      <c r="B41" s="7" t="s">
        <v>123</v>
      </c>
      <c r="C41" s="131" t="s">
        <v>125</v>
      </c>
      <c r="D41" s="130">
        <v>1</v>
      </c>
      <c r="E41" s="130">
        <v>750</v>
      </c>
      <c r="F41" s="7" t="s">
        <v>126</v>
      </c>
      <c r="G41" s="131" t="s">
        <v>69</v>
      </c>
      <c r="K41" s="87">
        <f>E41*D41</f>
        <v>750</v>
      </c>
      <c r="AH41" s="87">
        <f t="shared" ref="AH41" si="69">SUM(J41:AG41)</f>
        <v>750</v>
      </c>
      <c r="AI41" s="130" t="str">
        <f t="shared" ref="AI41" si="70">IF(D41*E41=AH41,"OK","NOT OK")</f>
        <v>OK</v>
      </c>
    </row>
    <row r="42" spans="1:35" x14ac:dyDescent="0.2">
      <c r="B42" s="7" t="s">
        <v>124</v>
      </c>
      <c r="C42" s="131" t="s">
        <v>125</v>
      </c>
      <c r="D42" s="130">
        <v>1</v>
      </c>
      <c r="E42" s="130">
        <v>750</v>
      </c>
      <c r="F42" s="7" t="s">
        <v>127</v>
      </c>
      <c r="G42" s="131" t="s">
        <v>70</v>
      </c>
      <c r="M42" s="87">
        <f>D42*E42</f>
        <v>750</v>
      </c>
      <c r="AH42" s="87">
        <f t="shared" ref="AH42" si="71">SUM(J42:AG42)</f>
        <v>750</v>
      </c>
      <c r="AI42" s="130" t="str">
        <f t="shared" ref="AI42" si="72">IF(D42*E42=AH42,"OK","NOT OK")</f>
        <v>OK</v>
      </c>
    </row>
    <row r="43" spans="1:35" x14ac:dyDescent="0.2">
      <c r="A43" s="135"/>
      <c r="B43" s="135" t="s">
        <v>128</v>
      </c>
      <c r="C43" s="137"/>
      <c r="D43" s="136">
        <f>SUM(D41:D42)</f>
        <v>2</v>
      </c>
      <c r="E43" s="136">
        <f>AH43/D43</f>
        <v>750</v>
      </c>
      <c r="F43" s="135"/>
      <c r="G43" s="137"/>
      <c r="H43" s="137"/>
      <c r="I43" s="135"/>
      <c r="J43" s="138">
        <f>SUM(J41:J42)</f>
        <v>0</v>
      </c>
      <c r="K43" s="138">
        <f t="shared" ref="K43" si="73">SUM(K41:K42)</f>
        <v>750</v>
      </c>
      <c r="L43" s="138">
        <f t="shared" ref="L43" si="74">SUM(L41:L42)</f>
        <v>0</v>
      </c>
      <c r="M43" s="138">
        <f t="shared" ref="M43" si="75">SUM(M41:M42)</f>
        <v>750</v>
      </c>
      <c r="N43" s="138">
        <f t="shared" ref="N43" si="76">SUM(N41:N42)</f>
        <v>0</v>
      </c>
      <c r="O43" s="138">
        <f t="shared" ref="O43" si="77">SUM(O41:O42)</f>
        <v>0</v>
      </c>
      <c r="P43" s="138">
        <f t="shared" ref="P43" si="78">SUM(P41:P42)</f>
        <v>0</v>
      </c>
      <c r="Q43" s="138">
        <f t="shared" ref="Q43" si="79">SUM(Q41:Q42)</f>
        <v>0</v>
      </c>
      <c r="R43" s="138">
        <f t="shared" ref="R43" si="80">SUM(R41:R42)</f>
        <v>0</v>
      </c>
      <c r="S43" s="138">
        <f t="shared" ref="S43" si="81">SUM(S41:S42)</f>
        <v>0</v>
      </c>
      <c r="T43" s="138">
        <f t="shared" ref="T43" si="82">SUM(T41:T42)</f>
        <v>0</v>
      </c>
      <c r="U43" s="138">
        <f t="shared" ref="U43" si="83">SUM(U41:U42)</f>
        <v>0</v>
      </c>
      <c r="V43" s="138">
        <f t="shared" ref="V43" si="84">SUM(V41:V42)</f>
        <v>0</v>
      </c>
      <c r="W43" s="138">
        <f t="shared" ref="W43" si="85">SUM(W41:W42)</f>
        <v>0</v>
      </c>
      <c r="X43" s="138">
        <f t="shared" ref="X43" si="86">SUM(X41:X42)</f>
        <v>0</v>
      </c>
      <c r="Y43" s="138">
        <f t="shared" ref="Y43" si="87">SUM(Y41:Y42)</f>
        <v>0</v>
      </c>
      <c r="Z43" s="138">
        <f t="shared" ref="Z43" si="88">SUM(Z41:Z42)</f>
        <v>0</v>
      </c>
      <c r="AA43" s="138">
        <f t="shared" ref="AA43" si="89">SUM(AA41:AA42)</f>
        <v>0</v>
      </c>
      <c r="AB43" s="138">
        <f t="shared" ref="AB43" si="90">SUM(AB41:AB42)</f>
        <v>0</v>
      </c>
      <c r="AC43" s="138">
        <f t="shared" ref="AC43" si="91">SUM(AC41:AC42)</f>
        <v>0</v>
      </c>
      <c r="AD43" s="138">
        <f t="shared" ref="AD43" si="92">SUM(AD41:AD42)</f>
        <v>0</v>
      </c>
      <c r="AE43" s="138">
        <f t="shared" ref="AE43" si="93">SUM(AE41:AE42)</f>
        <v>0</v>
      </c>
      <c r="AF43" s="138">
        <f t="shared" ref="AF43" si="94">SUM(AF41:AF42)</f>
        <v>0</v>
      </c>
      <c r="AG43" s="138">
        <f t="shared" ref="AG43" si="95">SUM(AG41:AG42)</f>
        <v>0</v>
      </c>
      <c r="AH43" s="138">
        <f>SUM(AH41:AH42)</f>
        <v>1500</v>
      </c>
    </row>
    <row r="45" spans="1:35" x14ac:dyDescent="0.2">
      <c r="A45" s="114" t="s">
        <v>50</v>
      </c>
    </row>
    <row r="46" spans="1:35" x14ac:dyDescent="0.2">
      <c r="A46" s="115" t="s">
        <v>51</v>
      </c>
      <c r="B46" s="125"/>
      <c r="C46" s="125" t="s">
        <v>55</v>
      </c>
      <c r="D46" s="130">
        <v>1</v>
      </c>
      <c r="E46" s="130">
        <v>300</v>
      </c>
      <c r="F46" s="7" t="s">
        <v>131</v>
      </c>
      <c r="G46" s="131" t="s">
        <v>83</v>
      </c>
      <c r="X46" s="87">
        <f>D46*E46</f>
        <v>300</v>
      </c>
      <c r="AH46" s="87">
        <f t="shared" ref="AH46:AH47" si="96">SUM(J46:AG46)</f>
        <v>300</v>
      </c>
      <c r="AI46" s="130" t="str">
        <f t="shared" ref="AI46:AI47" si="97">IF(D46*E46=AH46,"OK","NOT OK")</f>
        <v>OK</v>
      </c>
    </row>
    <row r="47" spans="1:35" x14ac:dyDescent="0.2">
      <c r="A47" s="115" t="s">
        <v>52</v>
      </c>
      <c r="B47" s="125"/>
      <c r="C47" s="125" t="s">
        <v>56</v>
      </c>
      <c r="D47" s="130">
        <v>1</v>
      </c>
      <c r="E47" s="130">
        <v>20000</v>
      </c>
      <c r="F47" s="7" t="s">
        <v>132</v>
      </c>
      <c r="G47" s="131" t="s">
        <v>74</v>
      </c>
      <c r="H47" s="131" t="s">
        <v>80</v>
      </c>
      <c r="R47" s="87">
        <f>$D47*$E47*0.5</f>
        <v>10000</v>
      </c>
      <c r="W47" s="87">
        <f>$D47*$E47*0.5</f>
        <v>10000</v>
      </c>
      <c r="AH47" s="87">
        <f t="shared" si="96"/>
        <v>20000</v>
      </c>
      <c r="AI47" s="130" t="str">
        <f t="shared" si="97"/>
        <v>OK</v>
      </c>
    </row>
    <row r="48" spans="1:35" x14ac:dyDescent="0.2">
      <c r="A48" s="141" t="s">
        <v>34</v>
      </c>
      <c r="B48" s="125"/>
      <c r="C48" s="125" t="s">
        <v>57</v>
      </c>
      <c r="D48" s="130">
        <v>3</v>
      </c>
      <c r="E48" s="130">
        <v>3000</v>
      </c>
      <c r="F48" s="7" t="s">
        <v>133</v>
      </c>
      <c r="G48" s="131"/>
      <c r="H48" s="131"/>
      <c r="S48" s="87">
        <f>E48</f>
        <v>3000</v>
      </c>
      <c r="Y48" s="87">
        <f>E48</f>
        <v>3000</v>
      </c>
      <c r="AG48" s="87">
        <f>E48</f>
        <v>3000</v>
      </c>
      <c r="AH48" s="87">
        <f t="shared" ref="AH48:AH52" si="98">SUM(J48:AG48)</f>
        <v>9000</v>
      </c>
      <c r="AI48" s="130" t="str">
        <f t="shared" ref="AI48:AI52" si="99">IF(D48*E48=AH48,"OK","NOT OK")</f>
        <v>OK</v>
      </c>
    </row>
    <row r="49" spans="1:35" x14ac:dyDescent="0.2">
      <c r="A49" s="116" t="s">
        <v>17</v>
      </c>
      <c r="B49" s="125"/>
      <c r="C49" s="125" t="s">
        <v>57</v>
      </c>
      <c r="D49" s="130">
        <v>1</v>
      </c>
      <c r="E49" s="130">
        <v>5000</v>
      </c>
      <c r="F49" s="7" t="s">
        <v>134</v>
      </c>
      <c r="G49" s="131" t="s">
        <v>87</v>
      </c>
      <c r="H49" s="131" t="s">
        <v>89</v>
      </c>
      <c r="AF49" s="87">
        <f>D49*E49</f>
        <v>5000</v>
      </c>
      <c r="AH49" s="87">
        <f t="shared" si="98"/>
        <v>5000</v>
      </c>
      <c r="AI49" s="130" t="str">
        <f t="shared" si="99"/>
        <v>OK</v>
      </c>
    </row>
    <row r="50" spans="1:35" ht="25.5" x14ac:dyDescent="0.2">
      <c r="A50" s="115" t="s">
        <v>18</v>
      </c>
      <c r="B50" s="124"/>
      <c r="C50" s="124" t="s">
        <v>59</v>
      </c>
      <c r="D50" s="130">
        <v>2</v>
      </c>
      <c r="E50" s="130">
        <v>2000</v>
      </c>
      <c r="F50" s="7" t="s">
        <v>134</v>
      </c>
      <c r="G50" s="131" t="s">
        <v>81</v>
      </c>
      <c r="H50" s="131" t="s">
        <v>82</v>
      </c>
      <c r="Y50" s="87">
        <f>D50*E50</f>
        <v>4000</v>
      </c>
      <c r="AH50" s="87">
        <f t="shared" si="98"/>
        <v>4000</v>
      </c>
      <c r="AI50" s="130" t="str">
        <f t="shared" si="99"/>
        <v>OK</v>
      </c>
    </row>
    <row r="51" spans="1:35" x14ac:dyDescent="0.2">
      <c r="A51" s="115" t="s">
        <v>53</v>
      </c>
      <c r="B51" s="125"/>
      <c r="C51" s="125" t="s">
        <v>60</v>
      </c>
      <c r="D51" s="130">
        <v>1</v>
      </c>
      <c r="E51" s="130">
        <v>5000</v>
      </c>
      <c r="F51" s="7" t="s">
        <v>135</v>
      </c>
      <c r="G51" s="131" t="s">
        <v>90</v>
      </c>
      <c r="AF51" s="87">
        <f>E51*D51</f>
        <v>5000</v>
      </c>
      <c r="AH51" s="87">
        <f t="shared" si="98"/>
        <v>5000</v>
      </c>
      <c r="AI51" s="130" t="str">
        <f t="shared" si="99"/>
        <v>OK</v>
      </c>
    </row>
    <row r="52" spans="1:35" ht="25.5" x14ac:dyDescent="0.2">
      <c r="A52" s="115" t="s">
        <v>54</v>
      </c>
      <c r="B52" s="125" t="s">
        <v>61</v>
      </c>
      <c r="C52" s="131" t="s">
        <v>61</v>
      </c>
      <c r="D52" s="130">
        <v>1</v>
      </c>
      <c r="E52" s="130">
        <v>10000</v>
      </c>
      <c r="F52" s="142" t="s">
        <v>129</v>
      </c>
      <c r="G52" s="131" t="s">
        <v>71</v>
      </c>
      <c r="H52" s="131" t="s">
        <v>72</v>
      </c>
      <c r="O52" s="87">
        <v>8000</v>
      </c>
      <c r="AA52" s="87">
        <v>2000</v>
      </c>
      <c r="AH52" s="87">
        <f t="shared" si="98"/>
        <v>10000</v>
      </c>
      <c r="AI52" s="130" t="str">
        <f t="shared" si="99"/>
        <v>OK</v>
      </c>
    </row>
    <row r="53" spans="1:35" x14ac:dyDescent="0.2">
      <c r="A53" s="135"/>
      <c r="B53" s="135" t="s">
        <v>130</v>
      </c>
      <c r="C53" s="137"/>
      <c r="D53" s="136"/>
      <c r="E53" s="136"/>
      <c r="F53" s="135"/>
      <c r="G53" s="137"/>
      <c r="H53" s="137"/>
      <c r="I53" s="135"/>
      <c r="J53" s="138">
        <f>SUM(J45:J52)</f>
        <v>0</v>
      </c>
      <c r="K53" s="138">
        <f t="shared" ref="K53" si="100">SUM(K45:K52)</f>
        <v>0</v>
      </c>
      <c r="L53" s="138">
        <f t="shared" ref="L53" si="101">SUM(L45:L52)</f>
        <v>0</v>
      </c>
      <c r="M53" s="138">
        <f t="shared" ref="M53" si="102">SUM(M45:M52)</f>
        <v>0</v>
      </c>
      <c r="N53" s="138">
        <f t="shared" ref="N53" si="103">SUM(N45:N52)</f>
        <v>0</v>
      </c>
      <c r="O53" s="138">
        <f t="shared" ref="O53" si="104">SUM(O45:O52)</f>
        <v>8000</v>
      </c>
      <c r="P53" s="138">
        <f t="shared" ref="P53" si="105">SUM(P45:P52)</f>
        <v>0</v>
      </c>
      <c r="Q53" s="138">
        <f t="shared" ref="Q53" si="106">SUM(Q45:Q52)</f>
        <v>0</v>
      </c>
      <c r="R53" s="138">
        <f t="shared" ref="R53" si="107">SUM(R45:R52)</f>
        <v>10000</v>
      </c>
      <c r="S53" s="138">
        <f t="shared" ref="S53" si="108">SUM(S45:S52)</f>
        <v>3000</v>
      </c>
      <c r="T53" s="138">
        <f t="shared" ref="T53" si="109">SUM(T45:T52)</f>
        <v>0</v>
      </c>
      <c r="U53" s="138">
        <f t="shared" ref="U53" si="110">SUM(U45:U52)</f>
        <v>0</v>
      </c>
      <c r="V53" s="138">
        <f t="shared" ref="V53" si="111">SUM(V45:V52)</f>
        <v>0</v>
      </c>
      <c r="W53" s="138">
        <f t="shared" ref="W53" si="112">SUM(W45:W52)</f>
        <v>10000</v>
      </c>
      <c r="X53" s="138">
        <f t="shared" ref="X53" si="113">SUM(X45:X52)</f>
        <v>300</v>
      </c>
      <c r="Y53" s="138">
        <f t="shared" ref="Y53" si="114">SUM(Y45:Y52)</f>
        <v>7000</v>
      </c>
      <c r="Z53" s="138">
        <f t="shared" ref="Z53" si="115">SUM(Z45:Z52)</f>
        <v>0</v>
      </c>
      <c r="AA53" s="138">
        <f t="shared" ref="AA53" si="116">SUM(AA45:AA52)</f>
        <v>2000</v>
      </c>
      <c r="AB53" s="138">
        <f t="shared" ref="AB53" si="117">SUM(AB45:AB52)</f>
        <v>0</v>
      </c>
      <c r="AC53" s="138">
        <f t="shared" ref="AC53" si="118">SUM(AC45:AC52)</f>
        <v>0</v>
      </c>
      <c r="AD53" s="138">
        <f t="shared" ref="AD53" si="119">SUM(AD45:AD52)</f>
        <v>0</v>
      </c>
      <c r="AE53" s="138">
        <f t="shared" ref="AE53" si="120">SUM(AE45:AE52)</f>
        <v>0</v>
      </c>
      <c r="AF53" s="138">
        <f t="shared" ref="AF53" si="121">SUM(AF45:AF52)</f>
        <v>10000</v>
      </c>
      <c r="AG53" s="138">
        <f t="shared" ref="AG53" si="122">SUM(AG45:AG52)</f>
        <v>3000</v>
      </c>
      <c r="AH53" s="138">
        <f t="shared" ref="AH53" si="123">SUM(AH45:AH52)</f>
        <v>53300</v>
      </c>
    </row>
    <row r="55" spans="1:35" s="145" customFormat="1" ht="15" x14ac:dyDescent="0.25">
      <c r="A55" s="144" t="s">
        <v>136</v>
      </c>
      <c r="C55" s="146"/>
      <c r="D55" s="147"/>
      <c r="E55" s="147"/>
      <c r="G55" s="146"/>
      <c r="H55" s="146"/>
      <c r="J55" s="148">
        <f t="shared" ref="J55:AH55" si="124">+J53+J43+J38+J27+J23+J16+J12</f>
        <v>2500</v>
      </c>
      <c r="K55" s="148">
        <f t="shared" si="124"/>
        <v>4150</v>
      </c>
      <c r="L55" s="148">
        <f t="shared" si="124"/>
        <v>5980</v>
      </c>
      <c r="M55" s="148">
        <f t="shared" si="124"/>
        <v>8900</v>
      </c>
      <c r="N55" s="148">
        <f t="shared" si="124"/>
        <v>8150</v>
      </c>
      <c r="O55" s="148">
        <f t="shared" si="124"/>
        <v>16150</v>
      </c>
      <c r="P55" s="148">
        <f t="shared" si="124"/>
        <v>8150</v>
      </c>
      <c r="Q55" s="148">
        <f t="shared" si="124"/>
        <v>8150</v>
      </c>
      <c r="R55" s="148">
        <f t="shared" si="124"/>
        <v>18150</v>
      </c>
      <c r="S55" s="148">
        <f t="shared" si="124"/>
        <v>13850</v>
      </c>
      <c r="T55" s="148">
        <f t="shared" si="124"/>
        <v>8150</v>
      </c>
      <c r="U55" s="148">
        <f t="shared" si="124"/>
        <v>8150</v>
      </c>
      <c r="V55" s="148">
        <f t="shared" si="124"/>
        <v>8150</v>
      </c>
      <c r="W55" s="148">
        <f t="shared" si="124"/>
        <v>18150</v>
      </c>
      <c r="X55" s="148">
        <f t="shared" si="124"/>
        <v>8450</v>
      </c>
      <c r="Y55" s="148">
        <f t="shared" si="124"/>
        <v>17730</v>
      </c>
      <c r="Z55" s="148">
        <f t="shared" si="124"/>
        <v>8150</v>
      </c>
      <c r="AA55" s="148">
        <f t="shared" si="124"/>
        <v>10150</v>
      </c>
      <c r="AB55" s="148">
        <f t="shared" si="124"/>
        <v>9450</v>
      </c>
      <c r="AC55" s="148">
        <f t="shared" si="124"/>
        <v>9450</v>
      </c>
      <c r="AD55" s="148">
        <f t="shared" si="124"/>
        <v>9450</v>
      </c>
      <c r="AE55" s="148">
        <f t="shared" si="124"/>
        <v>9450</v>
      </c>
      <c r="AF55" s="148">
        <f t="shared" si="124"/>
        <v>25350</v>
      </c>
      <c r="AG55" s="148">
        <f t="shared" si="124"/>
        <v>5500</v>
      </c>
      <c r="AH55" s="148">
        <f t="shared" si="124"/>
        <v>249860</v>
      </c>
      <c r="AI55" s="146"/>
    </row>
  </sheetData>
  <mergeCells count="34">
    <mergeCell ref="I2:I3"/>
    <mergeCell ref="A2:A3"/>
    <mergeCell ref="F2:F3"/>
    <mergeCell ref="G2:G3"/>
    <mergeCell ref="B2:B3"/>
    <mergeCell ref="H2:H3"/>
    <mergeCell ref="U2:U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AH2:AH3"/>
    <mergeCell ref="D2:D3"/>
    <mergeCell ref="E2:E3"/>
    <mergeCell ref="C2:C3"/>
    <mergeCell ref="AB2:AB3"/>
    <mergeCell ref="AC2:AC3"/>
    <mergeCell ref="AD2:AD3"/>
    <mergeCell ref="AE2:AE3"/>
    <mergeCell ref="AF2:AF3"/>
    <mergeCell ref="AG2:AG3"/>
    <mergeCell ref="V2:V3"/>
    <mergeCell ref="W2:W3"/>
    <mergeCell ref="X2:X3"/>
    <mergeCell ref="Y2:Y3"/>
    <mergeCell ref="Z2:Z3"/>
    <mergeCell ref="AA2:AA3"/>
  </mergeCells>
  <printOptions horizontalCentered="1"/>
  <pageMargins left="0.39370078740157483" right="0.39370078740157483" top="0.47244094488188981" bottom="0.47244094488188981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8"/>
  <sheetViews>
    <sheetView topLeftCell="A8" workbookViewId="0">
      <selection activeCell="A11" sqref="A11:G38"/>
    </sheetView>
  </sheetViews>
  <sheetFormatPr defaultColWidth="8.85546875" defaultRowHeight="12.75" x14ac:dyDescent="0.2"/>
  <cols>
    <col min="1" max="1" width="30.140625" customWidth="1"/>
    <col min="2" max="2" width="58.42578125" customWidth="1"/>
    <col min="3" max="6" width="12.7109375" style="87" customWidth="1"/>
    <col min="7" max="7" width="12.7109375" customWidth="1"/>
    <col min="10" max="10" width="10.140625" bestFit="1" customWidth="1"/>
  </cols>
  <sheetData>
    <row r="1" spans="1:7" ht="35.25" customHeight="1" x14ac:dyDescent="0.25">
      <c r="A1" s="189" t="s">
        <v>181</v>
      </c>
      <c r="B1" s="189"/>
    </row>
    <row r="3" spans="1:7" ht="13.5" thickBot="1" x14ac:dyDescent="0.25"/>
    <row r="4" spans="1:7" x14ac:dyDescent="0.2">
      <c r="A4" s="183" t="s">
        <v>142</v>
      </c>
      <c r="B4" s="183" t="s">
        <v>143</v>
      </c>
      <c r="C4" s="183" t="s">
        <v>8</v>
      </c>
    </row>
    <row r="5" spans="1:7" x14ac:dyDescent="0.2">
      <c r="A5" s="184"/>
      <c r="B5" s="184"/>
      <c r="C5" s="184"/>
    </row>
    <row r="7" spans="1:7" x14ac:dyDescent="0.2">
      <c r="A7" t="s">
        <v>141</v>
      </c>
      <c r="B7" s="7" t="s">
        <v>193</v>
      </c>
      <c r="C7" s="87">
        <f>'1. Budget'!I36*0.9*0.4</f>
        <v>49768.272000000004</v>
      </c>
    </row>
    <row r="8" spans="1:7" ht="25.5" x14ac:dyDescent="0.2">
      <c r="A8" s="27" t="s">
        <v>187</v>
      </c>
      <c r="B8" s="27" t="s">
        <v>188</v>
      </c>
      <c r="C8" s="87">
        <f>'2. Sources of Funding'!$H$10*0.8-C7</f>
        <v>147777.65280000004</v>
      </c>
    </row>
    <row r="11" spans="1:7" ht="39" customHeight="1" x14ac:dyDescent="0.2">
      <c r="C11" s="154" t="s">
        <v>145</v>
      </c>
      <c r="D11" s="154" t="s">
        <v>171</v>
      </c>
      <c r="E11" s="154" t="s">
        <v>172</v>
      </c>
      <c r="F11" s="154" t="s">
        <v>173</v>
      </c>
      <c r="G11" s="154" t="s">
        <v>179</v>
      </c>
    </row>
    <row r="13" spans="1:7" x14ac:dyDescent="0.2">
      <c r="B13" s="131" t="s">
        <v>69</v>
      </c>
      <c r="C13" s="87">
        <f>'3. Planning expenditure'!J55</f>
        <v>2500</v>
      </c>
      <c r="D13" s="87">
        <f>C13</f>
        <v>2500</v>
      </c>
      <c r="E13" s="87">
        <f>D13*0.0618</f>
        <v>154.5</v>
      </c>
      <c r="F13" s="87">
        <f>E13+D13</f>
        <v>2654.5</v>
      </c>
      <c r="G13" s="87">
        <f>F13*0.9</f>
        <v>2389.0500000000002</v>
      </c>
    </row>
    <row r="14" spans="1:7" x14ac:dyDescent="0.2">
      <c r="B14" s="131" t="s">
        <v>70</v>
      </c>
      <c r="C14" s="87">
        <f>'3. Planning expenditure'!K55</f>
        <v>4150</v>
      </c>
      <c r="D14" s="87">
        <f>D13+C14</f>
        <v>6650</v>
      </c>
      <c r="E14" s="87">
        <f t="shared" ref="E14:E36" si="0">D14*0.0618</f>
        <v>410.97</v>
      </c>
      <c r="F14" s="87">
        <f t="shared" ref="F14:F36" si="1">E14+D14</f>
        <v>7060.97</v>
      </c>
      <c r="G14" s="87">
        <f t="shared" ref="G14:G36" si="2">F14*0.9</f>
        <v>6354.8730000000005</v>
      </c>
    </row>
    <row r="15" spans="1:7" x14ac:dyDescent="0.2">
      <c r="B15" s="131" t="s">
        <v>71</v>
      </c>
      <c r="C15" s="87">
        <f>'3. Planning expenditure'!L55</f>
        <v>5980</v>
      </c>
      <c r="D15" s="87">
        <f t="shared" ref="D15:D36" si="3">D14+C15</f>
        <v>12630</v>
      </c>
      <c r="E15" s="87">
        <f t="shared" si="0"/>
        <v>780.53399999999999</v>
      </c>
      <c r="F15" s="87">
        <f t="shared" si="1"/>
        <v>13410.534</v>
      </c>
      <c r="G15" s="87">
        <f t="shared" si="2"/>
        <v>12069.480600000001</v>
      </c>
    </row>
    <row r="16" spans="1:7" x14ac:dyDescent="0.2">
      <c r="B16" s="131" t="s">
        <v>72</v>
      </c>
      <c r="C16" s="87">
        <f>'3. Planning expenditure'!M55</f>
        <v>8900</v>
      </c>
      <c r="D16" s="87">
        <f t="shared" si="3"/>
        <v>21530</v>
      </c>
      <c r="E16" s="87">
        <f t="shared" si="0"/>
        <v>1330.5540000000001</v>
      </c>
      <c r="F16" s="87">
        <f t="shared" si="1"/>
        <v>22860.554</v>
      </c>
      <c r="G16" s="87">
        <f t="shared" si="2"/>
        <v>20574.498599999999</v>
      </c>
    </row>
    <row r="17" spans="1:10" x14ac:dyDescent="0.2">
      <c r="B17" s="131" t="s">
        <v>73</v>
      </c>
      <c r="C17" s="87">
        <f>'3. Planning expenditure'!N55</f>
        <v>8150</v>
      </c>
      <c r="D17" s="87">
        <f t="shared" si="3"/>
        <v>29680</v>
      </c>
      <c r="E17" s="87">
        <f t="shared" si="0"/>
        <v>1834.2239999999999</v>
      </c>
      <c r="F17" s="87">
        <f t="shared" si="1"/>
        <v>31514.223999999998</v>
      </c>
      <c r="G17" s="87">
        <f t="shared" si="2"/>
        <v>28362.801599999999</v>
      </c>
    </row>
    <row r="18" spans="1:10" x14ac:dyDescent="0.2">
      <c r="A18" s="155" t="s">
        <v>147</v>
      </c>
      <c r="B18" s="155" t="s">
        <v>74</v>
      </c>
      <c r="C18" s="156">
        <f>'3. Planning expenditure'!O55</f>
        <v>16150</v>
      </c>
      <c r="D18" s="156">
        <f t="shared" si="3"/>
        <v>45830</v>
      </c>
      <c r="E18" s="87">
        <f t="shared" si="0"/>
        <v>2832.2939999999999</v>
      </c>
      <c r="F18" s="156">
        <f t="shared" si="1"/>
        <v>48662.294000000002</v>
      </c>
      <c r="G18" s="156">
        <f t="shared" si="2"/>
        <v>43796.064600000005</v>
      </c>
    </row>
    <row r="19" spans="1:10" x14ac:dyDescent="0.2">
      <c r="B19" s="131" t="s">
        <v>75</v>
      </c>
      <c r="C19" s="87">
        <f>'3. Planning expenditure'!P55</f>
        <v>8150</v>
      </c>
      <c r="D19" s="87">
        <f t="shared" si="3"/>
        <v>53980</v>
      </c>
      <c r="E19" s="87">
        <f t="shared" si="0"/>
        <v>3335.9639999999999</v>
      </c>
      <c r="F19" s="87">
        <f t="shared" si="1"/>
        <v>57315.964</v>
      </c>
      <c r="G19" s="87">
        <f t="shared" si="2"/>
        <v>51584.367599999998</v>
      </c>
    </row>
    <row r="20" spans="1:10" x14ac:dyDescent="0.2">
      <c r="B20" s="131" t="s">
        <v>76</v>
      </c>
      <c r="C20" s="87">
        <f>'3. Planning expenditure'!Q55</f>
        <v>8150</v>
      </c>
      <c r="D20" s="87">
        <f t="shared" si="3"/>
        <v>62130</v>
      </c>
      <c r="E20" s="87">
        <f t="shared" si="0"/>
        <v>3839.634</v>
      </c>
      <c r="F20" s="87">
        <f t="shared" si="1"/>
        <v>65969.634000000005</v>
      </c>
      <c r="G20" s="87">
        <f t="shared" si="2"/>
        <v>59372.670600000005</v>
      </c>
    </row>
    <row r="21" spans="1:10" x14ac:dyDescent="0.2">
      <c r="B21" s="131" t="s">
        <v>77</v>
      </c>
      <c r="C21">
        <f>'3. Planning expenditure'!R55</f>
        <v>18150</v>
      </c>
      <c r="D21">
        <f t="shared" si="3"/>
        <v>80280</v>
      </c>
      <c r="E21">
        <f t="shared" si="0"/>
        <v>4961.3040000000001</v>
      </c>
      <c r="F21" s="87">
        <f t="shared" si="1"/>
        <v>85241.304000000004</v>
      </c>
      <c r="G21" s="87">
        <f t="shared" si="2"/>
        <v>76717.173600000009</v>
      </c>
    </row>
    <row r="22" spans="1:10" x14ac:dyDescent="0.2">
      <c r="B22" s="131" t="s">
        <v>78</v>
      </c>
      <c r="C22" s="87">
        <f>'3. Planning expenditure'!S55</f>
        <v>13850</v>
      </c>
      <c r="D22" s="87">
        <f t="shared" si="3"/>
        <v>94130</v>
      </c>
      <c r="E22" s="87">
        <f t="shared" si="0"/>
        <v>5817.2340000000004</v>
      </c>
      <c r="F22" s="87">
        <f t="shared" si="1"/>
        <v>99947.233999999997</v>
      </c>
      <c r="G22" s="87">
        <f t="shared" si="2"/>
        <v>89952.510599999994</v>
      </c>
    </row>
    <row r="23" spans="1:10" x14ac:dyDescent="0.2">
      <c r="B23" s="131" t="s">
        <v>79</v>
      </c>
      <c r="C23" s="87">
        <f>'3. Planning expenditure'!T55</f>
        <v>8150</v>
      </c>
      <c r="D23" s="87">
        <f t="shared" si="3"/>
        <v>102280</v>
      </c>
      <c r="E23" s="87">
        <f t="shared" si="0"/>
        <v>6320.9040000000005</v>
      </c>
      <c r="F23" s="87">
        <f t="shared" si="1"/>
        <v>108600.90399999999</v>
      </c>
      <c r="G23" s="87">
        <f t="shared" si="2"/>
        <v>97740.813599999994</v>
      </c>
    </row>
    <row r="24" spans="1:10" x14ac:dyDescent="0.2">
      <c r="B24" s="131" t="s">
        <v>80</v>
      </c>
      <c r="C24" s="87">
        <f>'3. Planning expenditure'!U55</f>
        <v>8150</v>
      </c>
      <c r="D24" s="87">
        <f t="shared" si="3"/>
        <v>110430</v>
      </c>
      <c r="E24" s="87">
        <f t="shared" si="0"/>
        <v>6824.5740000000005</v>
      </c>
      <c r="F24" s="87">
        <f t="shared" si="1"/>
        <v>117254.57399999999</v>
      </c>
      <c r="G24" s="87">
        <f t="shared" si="2"/>
        <v>105529.11659999999</v>
      </c>
    </row>
    <row r="25" spans="1:10" x14ac:dyDescent="0.2">
      <c r="A25" s="155" t="s">
        <v>189</v>
      </c>
      <c r="B25" s="155" t="s">
        <v>81</v>
      </c>
      <c r="C25" s="156">
        <f>'3. Planning expenditure'!V55</f>
        <v>8150</v>
      </c>
      <c r="D25" s="156">
        <f t="shared" si="3"/>
        <v>118580</v>
      </c>
      <c r="E25" s="87">
        <f t="shared" si="0"/>
        <v>7328.2439999999997</v>
      </c>
      <c r="F25" s="156">
        <f t="shared" si="1"/>
        <v>125908.24400000001</v>
      </c>
      <c r="G25" s="156">
        <f t="shared" si="2"/>
        <v>113317.41960000001</v>
      </c>
    </row>
    <row r="26" spans="1:10" x14ac:dyDescent="0.2">
      <c r="B26" s="131" t="s">
        <v>82</v>
      </c>
      <c r="C26" s="87">
        <f>'3. Planning expenditure'!W55</f>
        <v>18150</v>
      </c>
      <c r="D26" s="87">
        <f t="shared" si="3"/>
        <v>136730</v>
      </c>
      <c r="E26" s="87">
        <f t="shared" si="0"/>
        <v>8449.9140000000007</v>
      </c>
      <c r="F26" s="87">
        <f t="shared" si="1"/>
        <v>145179.91399999999</v>
      </c>
      <c r="G26" s="87">
        <f t="shared" si="2"/>
        <v>130661.92259999999</v>
      </c>
    </row>
    <row r="27" spans="1:10" x14ac:dyDescent="0.2">
      <c r="B27" s="131" t="s">
        <v>83</v>
      </c>
      <c r="C27" s="87">
        <f>'3. Planning expenditure'!X55</f>
        <v>8450</v>
      </c>
      <c r="D27" s="87">
        <f t="shared" si="3"/>
        <v>145180</v>
      </c>
      <c r="E27" s="87">
        <f t="shared" si="0"/>
        <v>8972.1239999999998</v>
      </c>
      <c r="F27" s="87">
        <f t="shared" si="1"/>
        <v>154152.12400000001</v>
      </c>
      <c r="G27" s="87">
        <f t="shared" si="2"/>
        <v>138736.91160000002</v>
      </c>
      <c r="J27" s="87"/>
    </row>
    <row r="28" spans="1:10" x14ac:dyDescent="0.2">
      <c r="A28" s="160"/>
      <c r="B28" s="160" t="s">
        <v>84</v>
      </c>
      <c r="C28" s="161">
        <f>'3. Planning expenditure'!Y55</f>
        <v>17730</v>
      </c>
      <c r="D28" s="161">
        <f t="shared" si="3"/>
        <v>162910</v>
      </c>
      <c r="E28" s="161">
        <f t="shared" si="0"/>
        <v>10067.838</v>
      </c>
      <c r="F28" s="161">
        <f t="shared" si="1"/>
        <v>172977.83799999999</v>
      </c>
      <c r="G28" s="161">
        <f t="shared" si="2"/>
        <v>155680.05419999998</v>
      </c>
    </row>
    <row r="29" spans="1:10" x14ac:dyDescent="0.2">
      <c r="B29" s="131" t="s">
        <v>85</v>
      </c>
      <c r="C29" s="87">
        <f>'3. Planning expenditure'!Z55</f>
        <v>8150</v>
      </c>
      <c r="D29" s="87">
        <f t="shared" si="3"/>
        <v>171060</v>
      </c>
      <c r="E29" s="87">
        <f t="shared" si="0"/>
        <v>10571.508</v>
      </c>
      <c r="F29" s="87">
        <f t="shared" si="1"/>
        <v>181631.508</v>
      </c>
      <c r="G29" s="87">
        <f t="shared" si="2"/>
        <v>163468.3572</v>
      </c>
    </row>
    <row r="30" spans="1:10" x14ac:dyDescent="0.2">
      <c r="B30" s="131" t="s">
        <v>86</v>
      </c>
      <c r="C30" s="87">
        <f>'3. Planning expenditure'!AA55</f>
        <v>10150</v>
      </c>
      <c r="D30" s="87">
        <f t="shared" si="3"/>
        <v>181210</v>
      </c>
      <c r="E30" s="87">
        <f t="shared" si="0"/>
        <v>11198.778</v>
      </c>
      <c r="F30" s="87">
        <f t="shared" si="1"/>
        <v>192408.77799999999</v>
      </c>
      <c r="G30" s="87">
        <f t="shared" si="2"/>
        <v>173167.9002</v>
      </c>
    </row>
    <row r="31" spans="1:10" x14ac:dyDescent="0.2">
      <c r="B31" s="131" t="s">
        <v>87</v>
      </c>
      <c r="C31" s="87">
        <f>'3. Planning expenditure'!AB55</f>
        <v>9450</v>
      </c>
      <c r="D31" s="87">
        <f t="shared" si="3"/>
        <v>190660</v>
      </c>
      <c r="E31" s="87">
        <f t="shared" si="0"/>
        <v>11782.788</v>
      </c>
      <c r="F31" s="87">
        <f t="shared" si="1"/>
        <v>202442.788</v>
      </c>
      <c r="G31" s="87">
        <f t="shared" si="2"/>
        <v>182198.5092</v>
      </c>
    </row>
    <row r="32" spans="1:10" x14ac:dyDescent="0.2">
      <c r="B32" s="131" t="s">
        <v>88</v>
      </c>
      <c r="C32" s="87">
        <f>'3. Planning expenditure'!AC55</f>
        <v>9450</v>
      </c>
      <c r="D32" s="87">
        <f t="shared" si="3"/>
        <v>200110</v>
      </c>
      <c r="E32" s="87">
        <f t="shared" si="0"/>
        <v>12366.798000000001</v>
      </c>
      <c r="F32" s="87">
        <f t="shared" si="1"/>
        <v>212476.79800000001</v>
      </c>
      <c r="G32" s="87">
        <f t="shared" si="2"/>
        <v>191229.11820000003</v>
      </c>
    </row>
    <row r="33" spans="2:7" x14ac:dyDescent="0.2">
      <c r="B33" s="131" t="s">
        <v>89</v>
      </c>
      <c r="C33" s="87">
        <f>'3. Planning expenditure'!AD55</f>
        <v>9450</v>
      </c>
      <c r="D33" s="87">
        <f t="shared" si="3"/>
        <v>209560</v>
      </c>
      <c r="E33" s="87">
        <f t="shared" si="0"/>
        <v>12950.808000000001</v>
      </c>
      <c r="F33" s="87">
        <f t="shared" si="1"/>
        <v>222510.80799999999</v>
      </c>
      <c r="G33" s="87">
        <f t="shared" si="2"/>
        <v>200259.72719999999</v>
      </c>
    </row>
    <row r="34" spans="2:7" x14ac:dyDescent="0.2">
      <c r="B34" s="131" t="s">
        <v>90</v>
      </c>
      <c r="C34" s="87">
        <f>'3. Planning expenditure'!AE55</f>
        <v>9450</v>
      </c>
      <c r="D34" s="87">
        <f t="shared" si="3"/>
        <v>219010</v>
      </c>
      <c r="E34" s="87">
        <f t="shared" si="0"/>
        <v>13534.817999999999</v>
      </c>
      <c r="F34" s="87">
        <f t="shared" si="1"/>
        <v>232544.818</v>
      </c>
      <c r="G34" s="87">
        <f t="shared" si="2"/>
        <v>209290.33619999999</v>
      </c>
    </row>
    <row r="35" spans="2:7" x14ac:dyDescent="0.2">
      <c r="B35" s="131" t="s">
        <v>91</v>
      </c>
      <c r="C35" s="87">
        <f>'3. Planning expenditure'!AF55</f>
        <v>25350</v>
      </c>
      <c r="D35" s="87">
        <f t="shared" si="3"/>
        <v>244360</v>
      </c>
      <c r="E35" s="87">
        <f t="shared" si="0"/>
        <v>15101.448</v>
      </c>
      <c r="F35" s="87">
        <f t="shared" si="1"/>
        <v>259461.448</v>
      </c>
      <c r="G35" s="87">
        <f t="shared" si="2"/>
        <v>233515.30319999999</v>
      </c>
    </row>
    <row r="36" spans="2:7" x14ac:dyDescent="0.2">
      <c r="B36" s="131" t="s">
        <v>92</v>
      </c>
      <c r="C36" s="87">
        <f>'3. Planning expenditure'!AG55</f>
        <v>5500</v>
      </c>
      <c r="D36" s="87">
        <f t="shared" si="3"/>
        <v>249860</v>
      </c>
      <c r="E36" s="87">
        <f t="shared" si="0"/>
        <v>15441.348</v>
      </c>
      <c r="F36" s="87">
        <f t="shared" si="1"/>
        <v>265301.348</v>
      </c>
      <c r="G36" s="87">
        <f t="shared" si="2"/>
        <v>238771.2132</v>
      </c>
    </row>
    <row r="37" spans="2:7" x14ac:dyDescent="0.2">
      <c r="B37" s="120"/>
    </row>
    <row r="38" spans="2:7" s="132" customFormat="1" x14ac:dyDescent="0.2">
      <c r="B38" s="133" t="s">
        <v>146</v>
      </c>
      <c r="C38" s="134">
        <f>SUM(C13:C37)</f>
        <v>249860</v>
      </c>
      <c r="D38" s="134"/>
      <c r="E38" s="134"/>
      <c r="F38" s="134">
        <f>+F36+7500</f>
        <v>272801.348</v>
      </c>
      <c r="G38" s="134">
        <f>F38*0.9</f>
        <v>245521.2132</v>
      </c>
    </row>
  </sheetData>
  <mergeCells count="4">
    <mergeCell ref="A1:B1"/>
    <mergeCell ref="C4:C5"/>
    <mergeCell ref="A4:A5"/>
    <mergeCell ref="B4:B5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A34"/>
  <sheetViews>
    <sheetView topLeftCell="H1" workbookViewId="0">
      <selection activeCell="M7" sqref="M7"/>
    </sheetView>
  </sheetViews>
  <sheetFormatPr defaultColWidth="8.85546875" defaultRowHeight="12.75" x14ac:dyDescent="0.2"/>
  <cols>
    <col min="1" max="1" width="45.42578125" customWidth="1"/>
    <col min="2" max="3" width="45.7109375" customWidth="1"/>
    <col min="4" max="30" width="12.7109375" style="87" customWidth="1"/>
    <col min="31" max="31" width="10.140625" style="120" bestFit="1" customWidth="1"/>
    <col min="33" max="33" width="10.140625" bestFit="1" customWidth="1"/>
  </cols>
  <sheetData>
    <row r="1" spans="1:495" ht="36.75" customHeight="1" thickBot="1" x14ac:dyDescent="0.3">
      <c r="A1" s="190" t="s">
        <v>184</v>
      </c>
      <c r="B1" s="190"/>
    </row>
    <row r="2" spans="1:495" ht="12.75" customHeight="1" x14ac:dyDescent="0.2">
      <c r="A2" s="187" t="s">
        <v>148</v>
      </c>
      <c r="B2" s="187" t="s">
        <v>64</v>
      </c>
      <c r="C2" s="187" t="s">
        <v>8</v>
      </c>
      <c r="D2" s="181" t="s">
        <v>69</v>
      </c>
      <c r="E2" s="181" t="s">
        <v>70</v>
      </c>
      <c r="F2" s="181" t="s">
        <v>71</v>
      </c>
      <c r="G2" s="181" t="s">
        <v>72</v>
      </c>
      <c r="H2" s="181" t="s">
        <v>73</v>
      </c>
      <c r="I2" s="181" t="s">
        <v>74</v>
      </c>
      <c r="J2" s="181" t="s">
        <v>75</v>
      </c>
      <c r="K2" s="181" t="s">
        <v>76</v>
      </c>
      <c r="L2" s="181" t="s">
        <v>77</v>
      </c>
      <c r="M2" s="181" t="s">
        <v>78</v>
      </c>
      <c r="N2" s="181" t="s">
        <v>79</v>
      </c>
      <c r="O2" s="181" t="s">
        <v>80</v>
      </c>
      <c r="P2" s="181" t="s">
        <v>81</v>
      </c>
      <c r="Q2" s="181" t="s">
        <v>82</v>
      </c>
      <c r="R2" s="181" t="s">
        <v>83</v>
      </c>
      <c r="S2" s="181" t="s">
        <v>84</v>
      </c>
      <c r="T2" s="181" t="s">
        <v>85</v>
      </c>
      <c r="U2" s="181" t="s">
        <v>86</v>
      </c>
      <c r="V2" s="181" t="s">
        <v>87</v>
      </c>
      <c r="W2" s="181" t="s">
        <v>88</v>
      </c>
      <c r="X2" s="181" t="s">
        <v>89</v>
      </c>
      <c r="Y2" s="181" t="s">
        <v>90</v>
      </c>
      <c r="Z2" s="181" t="s">
        <v>91</v>
      </c>
      <c r="AA2" s="181" t="s">
        <v>92</v>
      </c>
      <c r="AB2" s="181" t="s">
        <v>93</v>
      </c>
      <c r="AC2" s="181" t="s">
        <v>156</v>
      </c>
      <c r="AD2" s="181" t="s">
        <v>157</v>
      </c>
    </row>
    <row r="3" spans="1:495" x14ac:dyDescent="0.2">
      <c r="A3" s="188"/>
      <c r="B3" s="188"/>
      <c r="C3" s="188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</row>
    <row r="4" spans="1:495" ht="15.75" x14ac:dyDescent="0.25">
      <c r="A4" s="143" t="s">
        <v>149</v>
      </c>
    </row>
    <row r="6" spans="1:495" x14ac:dyDescent="0.2">
      <c r="A6" s="157" t="s">
        <v>150</v>
      </c>
      <c r="B6" s="158" t="s">
        <v>151</v>
      </c>
      <c r="C6" s="158" t="s">
        <v>192</v>
      </c>
      <c r="E6" s="87">
        <f>'4. Planning payment claims'!C7</f>
        <v>49768.272000000004</v>
      </c>
    </row>
    <row r="7" spans="1:495" ht="25.5" x14ac:dyDescent="0.2">
      <c r="A7" s="157" t="s">
        <v>150</v>
      </c>
      <c r="B7" s="142" t="s">
        <v>153</v>
      </c>
      <c r="C7" s="142" t="s">
        <v>190</v>
      </c>
      <c r="P7" s="87">
        <f>90000*0.9</f>
        <v>81000</v>
      </c>
    </row>
    <row r="8" spans="1:495" ht="25.5" x14ac:dyDescent="0.2">
      <c r="A8" s="157" t="s">
        <v>150</v>
      </c>
      <c r="B8" s="142" t="s">
        <v>152</v>
      </c>
      <c r="C8" s="142" t="s">
        <v>191</v>
      </c>
      <c r="W8" s="87">
        <f>('2. Sources of Funding'!H10*0.8)-P7-E6</f>
        <v>66777.65280000004</v>
      </c>
    </row>
    <row r="9" spans="1:495" x14ac:dyDescent="0.2">
      <c r="A9" s="157" t="s">
        <v>150</v>
      </c>
      <c r="B9" s="142" t="s">
        <v>154</v>
      </c>
      <c r="AD9" s="87">
        <f>('4. Planning payment claims'!F38*0.9)-W8-P7-E6</f>
        <v>47975.288399999954</v>
      </c>
    </row>
    <row r="10" spans="1:495" x14ac:dyDescent="0.2">
      <c r="A10" s="157"/>
      <c r="B10" s="142"/>
    </row>
    <row r="11" spans="1:495" ht="25.5" x14ac:dyDescent="0.2">
      <c r="A11" s="158" t="s">
        <v>185</v>
      </c>
      <c r="B11" s="142" t="s">
        <v>155</v>
      </c>
    </row>
    <row r="12" spans="1:495" ht="25.5" x14ac:dyDescent="0.2">
      <c r="A12" s="158" t="s">
        <v>186</v>
      </c>
      <c r="B12" s="142" t="s">
        <v>155</v>
      </c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0"/>
      <c r="JW12" s="120"/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0"/>
      <c r="LP12" s="120"/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0"/>
      <c r="NI12" s="120"/>
      <c r="NJ12" s="120"/>
      <c r="NK12" s="120"/>
      <c r="NL12" s="120"/>
      <c r="NM12" s="120"/>
      <c r="NN12" s="120"/>
      <c r="NO12" s="120"/>
      <c r="NP12" s="120"/>
      <c r="NQ12" s="120"/>
      <c r="NR12" s="120"/>
      <c r="NS12" s="120"/>
      <c r="NT12" s="120"/>
      <c r="NU12" s="120"/>
      <c r="NV12" s="120"/>
      <c r="NW12" s="120"/>
      <c r="NX12" s="120"/>
      <c r="NY12" s="120"/>
      <c r="NZ12" s="120"/>
      <c r="OA12" s="120"/>
      <c r="OB12" s="120"/>
      <c r="OC12" s="120"/>
      <c r="OD12" s="120"/>
      <c r="OE12" s="120"/>
      <c r="OF12" s="120"/>
      <c r="OG12" s="120"/>
      <c r="OH12" s="120"/>
      <c r="OI12" s="120"/>
      <c r="OJ12" s="120"/>
      <c r="OK12" s="120"/>
      <c r="OL12" s="120"/>
      <c r="OM12" s="120"/>
      <c r="ON12" s="120"/>
      <c r="OO12" s="120"/>
      <c r="OP12" s="120"/>
      <c r="OQ12" s="120"/>
      <c r="OR12" s="120"/>
      <c r="OS12" s="120"/>
      <c r="OT12" s="120"/>
      <c r="OU12" s="120"/>
      <c r="OV12" s="120"/>
      <c r="OW12" s="120"/>
      <c r="OX12" s="120"/>
      <c r="OY12" s="120"/>
      <c r="OZ12" s="120"/>
      <c r="PA12" s="120"/>
      <c r="PB12" s="120"/>
      <c r="PC12" s="120"/>
      <c r="PD12" s="120"/>
      <c r="PE12" s="120"/>
      <c r="PF12" s="120"/>
      <c r="PG12" s="120"/>
      <c r="PH12" s="120"/>
      <c r="PI12" s="120"/>
      <c r="PJ12" s="120"/>
      <c r="PK12" s="120"/>
      <c r="PL12" s="120"/>
      <c r="PM12" s="120"/>
      <c r="PN12" s="120"/>
      <c r="PO12" s="120"/>
      <c r="PP12" s="120"/>
      <c r="PQ12" s="120"/>
      <c r="PR12" s="120"/>
      <c r="PS12" s="120"/>
      <c r="PT12" s="120"/>
      <c r="PU12" s="120"/>
      <c r="PV12" s="120"/>
      <c r="PW12" s="120"/>
      <c r="PX12" s="120"/>
      <c r="PY12" s="120"/>
      <c r="PZ12" s="120"/>
      <c r="QA12" s="120"/>
      <c r="QB12" s="120"/>
      <c r="QC12" s="120"/>
      <c r="QD12" s="120"/>
      <c r="QE12" s="120"/>
      <c r="QF12" s="120"/>
      <c r="QG12" s="120"/>
      <c r="QH12" s="120"/>
      <c r="QI12" s="120"/>
      <c r="QJ12" s="120"/>
      <c r="QK12" s="120"/>
      <c r="QL12" s="120"/>
      <c r="QM12" s="120"/>
      <c r="QN12" s="120"/>
      <c r="QO12" s="120"/>
      <c r="QP12" s="120"/>
      <c r="QQ12" s="120"/>
      <c r="QR12" s="120"/>
      <c r="QS12" s="120"/>
      <c r="QT12" s="120"/>
      <c r="QU12" s="120"/>
      <c r="QV12" s="120"/>
      <c r="QW12" s="120"/>
      <c r="QX12" s="120"/>
      <c r="QY12" s="120"/>
      <c r="QZ12" s="120"/>
      <c r="RA12" s="120"/>
      <c r="RB12" s="120"/>
      <c r="RC12" s="120"/>
      <c r="RD12" s="120"/>
      <c r="RE12" s="120"/>
      <c r="RF12" s="120"/>
      <c r="RG12" s="120"/>
      <c r="RH12" s="120"/>
      <c r="RI12" s="120"/>
      <c r="RJ12" s="120"/>
      <c r="RK12" s="120"/>
      <c r="RL12" s="120"/>
      <c r="RM12" s="120"/>
      <c r="RN12" s="120"/>
      <c r="RO12" s="120"/>
      <c r="RP12" s="120"/>
      <c r="RQ12" s="120"/>
      <c r="RR12" s="120"/>
      <c r="RS12" s="120"/>
      <c r="RT12" s="120"/>
      <c r="RU12" s="120"/>
      <c r="RV12" s="120"/>
      <c r="RW12" s="120"/>
      <c r="RX12" s="120"/>
      <c r="RY12" s="120"/>
      <c r="RZ12" s="120"/>
      <c r="SA12" s="120"/>
    </row>
    <row r="13" spans="1:495" s="145" customFormat="1" ht="15" x14ac:dyDescent="0.25">
      <c r="A13" s="144" t="s">
        <v>158</v>
      </c>
      <c r="C13" s="146"/>
      <c r="D13" s="159">
        <f>SUM(D6:D12)</f>
        <v>0</v>
      </c>
      <c r="E13" s="159">
        <f t="shared" ref="E13:AD13" si="0">SUM(E6:E12)</f>
        <v>49768.272000000004</v>
      </c>
      <c r="F13" s="159">
        <f t="shared" si="0"/>
        <v>0</v>
      </c>
      <c r="G13" s="159">
        <f t="shared" si="0"/>
        <v>0</v>
      </c>
      <c r="H13" s="159">
        <f t="shared" si="0"/>
        <v>0</v>
      </c>
      <c r="I13" s="159">
        <f t="shared" si="0"/>
        <v>0</v>
      </c>
      <c r="J13" s="159">
        <f t="shared" si="0"/>
        <v>0</v>
      </c>
      <c r="K13" s="159">
        <f t="shared" si="0"/>
        <v>0</v>
      </c>
      <c r="L13" s="159">
        <f t="shared" si="0"/>
        <v>0</v>
      </c>
      <c r="M13" s="159">
        <f t="shared" si="0"/>
        <v>0</v>
      </c>
      <c r="N13" s="159">
        <f t="shared" si="0"/>
        <v>0</v>
      </c>
      <c r="O13" s="159">
        <f t="shared" si="0"/>
        <v>0</v>
      </c>
      <c r="P13" s="159">
        <f t="shared" si="0"/>
        <v>81000</v>
      </c>
      <c r="Q13" s="159">
        <f t="shared" si="0"/>
        <v>0</v>
      </c>
      <c r="R13" s="159">
        <f t="shared" si="0"/>
        <v>0</v>
      </c>
      <c r="S13" s="159">
        <f t="shared" si="0"/>
        <v>0</v>
      </c>
      <c r="T13" s="159">
        <f t="shared" si="0"/>
        <v>0</v>
      </c>
      <c r="U13" s="159">
        <f t="shared" si="0"/>
        <v>0</v>
      </c>
      <c r="V13" s="159">
        <f t="shared" si="0"/>
        <v>0</v>
      </c>
      <c r="W13" s="159">
        <f t="shared" si="0"/>
        <v>66777.65280000004</v>
      </c>
      <c r="X13" s="159">
        <f t="shared" si="0"/>
        <v>0</v>
      </c>
      <c r="Y13" s="159">
        <f t="shared" si="0"/>
        <v>0</v>
      </c>
      <c r="Z13" s="159">
        <f t="shared" si="0"/>
        <v>0</v>
      </c>
      <c r="AA13" s="159">
        <f t="shared" si="0"/>
        <v>0</v>
      </c>
      <c r="AB13" s="159">
        <f t="shared" si="0"/>
        <v>0</v>
      </c>
      <c r="AC13" s="159">
        <f t="shared" si="0"/>
        <v>0</v>
      </c>
      <c r="AD13" s="159">
        <f t="shared" si="0"/>
        <v>47975.288399999954</v>
      </c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  <c r="IW13" s="120"/>
      <c r="IX13" s="120"/>
      <c r="IY13" s="120"/>
      <c r="IZ13" s="120"/>
      <c r="JA13" s="120"/>
      <c r="JB13" s="120"/>
      <c r="JC13" s="120"/>
      <c r="JD13" s="120"/>
      <c r="JE13" s="120"/>
      <c r="JF13" s="120"/>
      <c r="JG13" s="120"/>
      <c r="JH13" s="120"/>
      <c r="JI13" s="120"/>
      <c r="JJ13" s="120"/>
      <c r="JK13" s="120"/>
      <c r="JL13" s="120"/>
      <c r="JM13" s="120"/>
      <c r="JN13" s="120"/>
      <c r="JO13" s="120"/>
      <c r="JP13" s="120"/>
      <c r="JQ13" s="120"/>
      <c r="JR13" s="120"/>
      <c r="JS13" s="120"/>
      <c r="JT13" s="120"/>
      <c r="JU13" s="120"/>
      <c r="JV13" s="120"/>
      <c r="JW13" s="120"/>
      <c r="JX13" s="120"/>
      <c r="JY13" s="120"/>
      <c r="JZ13" s="120"/>
      <c r="KA13" s="120"/>
      <c r="KB13" s="120"/>
      <c r="KC13" s="120"/>
      <c r="KD13" s="120"/>
      <c r="KE13" s="120"/>
      <c r="KF13" s="120"/>
      <c r="KG13" s="120"/>
      <c r="KH13" s="120"/>
      <c r="KI13" s="120"/>
      <c r="KJ13" s="120"/>
      <c r="KK13" s="120"/>
      <c r="KL13" s="120"/>
      <c r="KM13" s="120"/>
      <c r="KN13" s="120"/>
      <c r="KO13" s="120"/>
      <c r="KP13" s="120"/>
      <c r="KQ13" s="120"/>
      <c r="KR13" s="120"/>
      <c r="KS13" s="120"/>
      <c r="KT13" s="120"/>
      <c r="KU13" s="120"/>
      <c r="KV13" s="120"/>
      <c r="KW13" s="120"/>
      <c r="KX13" s="120"/>
      <c r="KY13" s="120"/>
      <c r="KZ13" s="120"/>
      <c r="LA13" s="120"/>
      <c r="LB13" s="120"/>
      <c r="LC13" s="120"/>
      <c r="LD13" s="120"/>
      <c r="LE13" s="120"/>
      <c r="LF13" s="120"/>
      <c r="LG13" s="120"/>
      <c r="LH13" s="120"/>
      <c r="LI13" s="120"/>
      <c r="LJ13" s="120"/>
      <c r="LK13" s="120"/>
      <c r="LL13" s="120"/>
      <c r="LM13" s="120"/>
      <c r="LN13" s="120"/>
      <c r="LO13" s="120"/>
      <c r="LP13" s="120"/>
      <c r="LQ13" s="120"/>
      <c r="LR13" s="120"/>
      <c r="LS13" s="120"/>
      <c r="LT13" s="120"/>
      <c r="LU13" s="120"/>
      <c r="LV13" s="120"/>
      <c r="LW13" s="120"/>
      <c r="LX13" s="120"/>
      <c r="LY13" s="120"/>
      <c r="LZ13" s="120"/>
      <c r="MA13" s="120"/>
      <c r="MB13" s="120"/>
      <c r="MC13" s="120"/>
      <c r="MD13" s="120"/>
      <c r="ME13" s="120"/>
      <c r="MF13" s="120"/>
      <c r="MG13" s="120"/>
      <c r="MH13" s="120"/>
      <c r="MI13" s="120"/>
      <c r="MJ13" s="120"/>
      <c r="MK13" s="120"/>
      <c r="ML13" s="120"/>
      <c r="MM13" s="120"/>
      <c r="MN13" s="120"/>
      <c r="MO13" s="120"/>
      <c r="MP13" s="120"/>
      <c r="MQ13" s="120"/>
      <c r="MR13" s="120"/>
      <c r="MS13" s="120"/>
      <c r="MT13" s="120"/>
      <c r="MU13" s="120"/>
      <c r="MV13" s="120"/>
      <c r="MW13" s="120"/>
      <c r="MX13" s="120"/>
      <c r="MY13" s="120"/>
      <c r="MZ13" s="120"/>
      <c r="NA13" s="120"/>
      <c r="NB13" s="120"/>
      <c r="NC13" s="120"/>
      <c r="ND13" s="120"/>
      <c r="NE13" s="120"/>
      <c r="NF13" s="120"/>
      <c r="NG13" s="120"/>
      <c r="NH13" s="120"/>
      <c r="NI13" s="120"/>
      <c r="NJ13" s="120"/>
      <c r="NK13" s="120"/>
      <c r="NL13" s="120"/>
      <c r="NM13" s="120"/>
      <c r="NN13" s="120"/>
      <c r="NO13" s="120"/>
      <c r="NP13" s="120"/>
      <c r="NQ13" s="120"/>
      <c r="NR13" s="120"/>
      <c r="NS13" s="120"/>
      <c r="NT13" s="120"/>
      <c r="NU13" s="120"/>
      <c r="NV13" s="120"/>
      <c r="NW13" s="120"/>
      <c r="NX13" s="120"/>
      <c r="NY13" s="120"/>
      <c r="NZ13" s="120"/>
      <c r="OA13" s="120"/>
      <c r="OB13" s="120"/>
      <c r="OC13" s="120"/>
      <c r="OD13" s="120"/>
      <c r="OE13" s="120"/>
      <c r="OF13" s="120"/>
      <c r="OG13" s="120"/>
      <c r="OH13" s="120"/>
      <c r="OI13" s="120"/>
      <c r="OJ13" s="120"/>
      <c r="OK13" s="120"/>
      <c r="OL13" s="120"/>
      <c r="OM13" s="120"/>
      <c r="ON13" s="120"/>
      <c r="OO13" s="120"/>
      <c r="OP13" s="120"/>
      <c r="OQ13" s="120"/>
      <c r="OR13" s="120"/>
      <c r="OS13" s="120"/>
      <c r="OT13" s="120"/>
      <c r="OU13" s="120"/>
      <c r="OV13" s="120"/>
      <c r="OW13" s="120"/>
      <c r="OX13" s="120"/>
      <c r="OY13" s="120"/>
      <c r="OZ13" s="120"/>
      <c r="PA13" s="120"/>
      <c r="PB13" s="120"/>
      <c r="PC13" s="120"/>
      <c r="PD13" s="120"/>
      <c r="PE13" s="120"/>
      <c r="PF13" s="120"/>
      <c r="PG13" s="120"/>
      <c r="PH13" s="120"/>
      <c r="PI13" s="120"/>
      <c r="PJ13" s="120"/>
      <c r="PK13" s="120"/>
      <c r="PL13" s="120"/>
      <c r="PM13" s="120"/>
      <c r="PN13" s="120"/>
      <c r="PO13" s="120"/>
      <c r="PP13" s="120"/>
      <c r="PQ13" s="120"/>
      <c r="PR13" s="120"/>
      <c r="PS13" s="120"/>
      <c r="PT13" s="120"/>
      <c r="PU13" s="120"/>
      <c r="PV13" s="120"/>
      <c r="PW13" s="120"/>
      <c r="PX13" s="120"/>
      <c r="PY13" s="120"/>
      <c r="PZ13" s="120"/>
      <c r="QA13" s="120"/>
      <c r="QB13" s="120"/>
      <c r="QC13" s="120"/>
      <c r="QD13" s="120"/>
      <c r="QE13" s="120"/>
      <c r="QF13" s="120"/>
      <c r="QG13" s="120"/>
      <c r="QH13" s="120"/>
      <c r="QI13" s="120"/>
      <c r="QJ13" s="120"/>
      <c r="QK13" s="120"/>
      <c r="QL13" s="120"/>
      <c r="QM13" s="120"/>
      <c r="QN13" s="120"/>
      <c r="QO13" s="120"/>
      <c r="QP13" s="120"/>
      <c r="QQ13" s="120"/>
      <c r="QR13" s="120"/>
      <c r="QS13" s="120"/>
      <c r="QT13" s="120"/>
      <c r="QU13" s="120"/>
      <c r="QV13" s="120"/>
      <c r="QW13" s="120"/>
      <c r="QX13" s="120"/>
      <c r="QY13" s="120"/>
      <c r="QZ13" s="120"/>
      <c r="RA13" s="120"/>
      <c r="RB13" s="120"/>
      <c r="RC13" s="120"/>
      <c r="RD13" s="120"/>
      <c r="RE13" s="120"/>
      <c r="RF13" s="120"/>
      <c r="RG13" s="120"/>
      <c r="RH13" s="120"/>
      <c r="RI13" s="120"/>
      <c r="RJ13" s="120"/>
      <c r="RK13" s="120"/>
      <c r="RL13" s="120"/>
      <c r="RM13" s="120"/>
      <c r="RN13" s="120"/>
      <c r="RO13" s="120"/>
      <c r="RP13" s="120"/>
      <c r="RQ13" s="120"/>
      <c r="RR13" s="120"/>
      <c r="RS13" s="120"/>
      <c r="RT13" s="120"/>
      <c r="RU13" s="120"/>
      <c r="RV13" s="120"/>
      <c r="RW13" s="120"/>
      <c r="RX13" s="120"/>
      <c r="RY13" s="120"/>
      <c r="RZ13" s="120"/>
      <c r="SA13" s="120"/>
    </row>
    <row r="14" spans="1:495" s="145" customFormat="1" ht="15" x14ac:dyDescent="0.25">
      <c r="A14" s="144" t="s">
        <v>178</v>
      </c>
      <c r="C14" s="146"/>
      <c r="D14" s="159">
        <f>+D13</f>
        <v>0</v>
      </c>
      <c r="E14" s="159">
        <f>+E13+D14</f>
        <v>49768.272000000004</v>
      </c>
      <c r="F14" s="159">
        <f t="shared" ref="F14:AD14" si="1">+F13+E14</f>
        <v>49768.272000000004</v>
      </c>
      <c r="G14" s="159">
        <f t="shared" si="1"/>
        <v>49768.272000000004</v>
      </c>
      <c r="H14" s="159">
        <f t="shared" si="1"/>
        <v>49768.272000000004</v>
      </c>
      <c r="I14" s="159">
        <f t="shared" si="1"/>
        <v>49768.272000000004</v>
      </c>
      <c r="J14" s="159">
        <f t="shared" si="1"/>
        <v>49768.272000000004</v>
      </c>
      <c r="K14" s="159">
        <f t="shared" si="1"/>
        <v>49768.272000000004</v>
      </c>
      <c r="L14" s="159">
        <f t="shared" si="1"/>
        <v>49768.272000000004</v>
      </c>
      <c r="M14" s="159">
        <f t="shared" si="1"/>
        <v>49768.272000000004</v>
      </c>
      <c r="N14" s="159">
        <f t="shared" si="1"/>
        <v>49768.272000000004</v>
      </c>
      <c r="O14" s="159">
        <f t="shared" si="1"/>
        <v>49768.272000000004</v>
      </c>
      <c r="P14" s="159">
        <f t="shared" si="1"/>
        <v>130768.272</v>
      </c>
      <c r="Q14" s="159">
        <f t="shared" si="1"/>
        <v>130768.272</v>
      </c>
      <c r="R14" s="159">
        <f t="shared" si="1"/>
        <v>130768.272</v>
      </c>
      <c r="S14" s="159">
        <f t="shared" si="1"/>
        <v>130768.272</v>
      </c>
      <c r="T14" s="159">
        <f t="shared" si="1"/>
        <v>130768.272</v>
      </c>
      <c r="U14" s="159">
        <f t="shared" si="1"/>
        <v>130768.272</v>
      </c>
      <c r="V14" s="159">
        <f t="shared" si="1"/>
        <v>130768.272</v>
      </c>
      <c r="W14" s="159">
        <f t="shared" si="1"/>
        <v>197545.92480000004</v>
      </c>
      <c r="X14" s="159">
        <f t="shared" si="1"/>
        <v>197545.92480000004</v>
      </c>
      <c r="Y14" s="159">
        <f t="shared" si="1"/>
        <v>197545.92480000004</v>
      </c>
      <c r="Z14" s="159">
        <f t="shared" si="1"/>
        <v>197545.92480000004</v>
      </c>
      <c r="AA14" s="159">
        <f t="shared" si="1"/>
        <v>197545.92480000004</v>
      </c>
      <c r="AB14" s="159">
        <f t="shared" si="1"/>
        <v>197545.92480000004</v>
      </c>
      <c r="AC14" s="159">
        <f t="shared" si="1"/>
        <v>197545.92480000004</v>
      </c>
      <c r="AD14" s="159">
        <f t="shared" si="1"/>
        <v>245521.2132</v>
      </c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  <c r="IW14" s="120"/>
      <c r="IX14" s="120"/>
      <c r="IY14" s="120"/>
      <c r="IZ14" s="120"/>
      <c r="JA14" s="120"/>
      <c r="JB14" s="120"/>
      <c r="JC14" s="120"/>
      <c r="JD14" s="120"/>
      <c r="JE14" s="120"/>
      <c r="JF14" s="120"/>
      <c r="JG14" s="120"/>
      <c r="JH14" s="120"/>
      <c r="JI14" s="120"/>
      <c r="JJ14" s="120"/>
      <c r="JK14" s="120"/>
      <c r="JL14" s="120"/>
      <c r="JM14" s="120"/>
      <c r="JN14" s="120"/>
      <c r="JO14" s="120"/>
      <c r="JP14" s="120"/>
      <c r="JQ14" s="120"/>
      <c r="JR14" s="120"/>
      <c r="JS14" s="120"/>
      <c r="JT14" s="120"/>
      <c r="JU14" s="120"/>
      <c r="JV14" s="120"/>
      <c r="JW14" s="120"/>
      <c r="JX14" s="120"/>
      <c r="JY14" s="120"/>
      <c r="JZ14" s="120"/>
      <c r="KA14" s="120"/>
      <c r="KB14" s="120"/>
      <c r="KC14" s="120"/>
      <c r="KD14" s="120"/>
      <c r="KE14" s="120"/>
      <c r="KF14" s="120"/>
      <c r="KG14" s="120"/>
      <c r="KH14" s="120"/>
      <c r="KI14" s="120"/>
      <c r="KJ14" s="120"/>
      <c r="KK14" s="120"/>
      <c r="KL14" s="120"/>
      <c r="KM14" s="120"/>
      <c r="KN14" s="120"/>
      <c r="KO14" s="120"/>
      <c r="KP14" s="120"/>
      <c r="KQ14" s="120"/>
      <c r="KR14" s="120"/>
      <c r="KS14" s="120"/>
      <c r="KT14" s="120"/>
      <c r="KU14" s="120"/>
      <c r="KV14" s="120"/>
      <c r="KW14" s="120"/>
      <c r="KX14" s="120"/>
      <c r="KY14" s="120"/>
      <c r="KZ14" s="120"/>
      <c r="LA14" s="120"/>
      <c r="LB14" s="120"/>
      <c r="LC14" s="120"/>
      <c r="LD14" s="120"/>
      <c r="LE14" s="120"/>
      <c r="LF14" s="120"/>
      <c r="LG14" s="120"/>
      <c r="LH14" s="120"/>
      <c r="LI14" s="120"/>
      <c r="LJ14" s="120"/>
      <c r="LK14" s="120"/>
      <c r="LL14" s="120"/>
      <c r="LM14" s="120"/>
      <c r="LN14" s="120"/>
      <c r="LO14" s="120"/>
      <c r="LP14" s="120"/>
      <c r="LQ14" s="120"/>
      <c r="LR14" s="120"/>
      <c r="LS14" s="120"/>
      <c r="LT14" s="120"/>
      <c r="LU14" s="120"/>
      <c r="LV14" s="120"/>
      <c r="LW14" s="120"/>
      <c r="LX14" s="120"/>
      <c r="LY14" s="120"/>
      <c r="LZ14" s="120"/>
      <c r="MA14" s="120"/>
      <c r="MB14" s="120"/>
      <c r="MC14" s="120"/>
      <c r="MD14" s="120"/>
      <c r="ME14" s="120"/>
      <c r="MF14" s="120"/>
      <c r="MG14" s="120"/>
      <c r="MH14" s="120"/>
      <c r="MI14" s="120"/>
      <c r="MJ14" s="120"/>
      <c r="MK14" s="120"/>
      <c r="ML14" s="120"/>
      <c r="MM14" s="120"/>
      <c r="MN14" s="120"/>
      <c r="MO14" s="120"/>
      <c r="MP14" s="120"/>
      <c r="MQ14" s="120"/>
      <c r="MR14" s="120"/>
      <c r="MS14" s="120"/>
      <c r="MT14" s="120"/>
      <c r="MU14" s="120"/>
      <c r="MV14" s="120"/>
      <c r="MW14" s="120"/>
      <c r="MX14" s="120"/>
      <c r="MY14" s="120"/>
      <c r="MZ14" s="120"/>
      <c r="NA14" s="120"/>
      <c r="NB14" s="120"/>
      <c r="NC14" s="120"/>
      <c r="ND14" s="120"/>
      <c r="NE14" s="120"/>
      <c r="NF14" s="120"/>
      <c r="NG14" s="120"/>
      <c r="NH14" s="120"/>
      <c r="NI14" s="120"/>
      <c r="NJ14" s="120"/>
      <c r="NK14" s="120"/>
      <c r="NL14" s="120"/>
      <c r="NM14" s="120"/>
      <c r="NN14" s="120"/>
      <c r="NO14" s="120"/>
      <c r="NP14" s="120"/>
      <c r="NQ14" s="120"/>
      <c r="NR14" s="120"/>
      <c r="NS14" s="120"/>
      <c r="NT14" s="120"/>
      <c r="NU14" s="120"/>
      <c r="NV14" s="120"/>
      <c r="NW14" s="120"/>
      <c r="NX14" s="120"/>
      <c r="NY14" s="120"/>
      <c r="NZ14" s="120"/>
      <c r="OA14" s="120"/>
      <c r="OB14" s="120"/>
      <c r="OC14" s="120"/>
      <c r="OD14" s="120"/>
      <c r="OE14" s="120"/>
      <c r="OF14" s="120"/>
      <c r="OG14" s="120"/>
      <c r="OH14" s="120"/>
      <c r="OI14" s="120"/>
      <c r="OJ14" s="120"/>
      <c r="OK14" s="120"/>
      <c r="OL14" s="120"/>
      <c r="OM14" s="120"/>
      <c r="ON14" s="120"/>
      <c r="OO14" s="120"/>
      <c r="OP14" s="120"/>
      <c r="OQ14" s="120"/>
      <c r="OR14" s="120"/>
      <c r="OS14" s="120"/>
      <c r="OT14" s="120"/>
      <c r="OU14" s="120"/>
      <c r="OV14" s="120"/>
      <c r="OW14" s="120"/>
      <c r="OX14" s="120"/>
      <c r="OY14" s="120"/>
      <c r="OZ14" s="120"/>
      <c r="PA14" s="120"/>
      <c r="PB14" s="120"/>
      <c r="PC14" s="120"/>
      <c r="PD14" s="120"/>
      <c r="PE14" s="120"/>
      <c r="PF14" s="120"/>
      <c r="PG14" s="120"/>
      <c r="PH14" s="120"/>
      <c r="PI14" s="120"/>
      <c r="PJ14" s="120"/>
      <c r="PK14" s="120"/>
      <c r="PL14" s="120"/>
      <c r="PM14" s="120"/>
      <c r="PN14" s="120"/>
      <c r="PO14" s="120"/>
      <c r="PP14" s="120"/>
      <c r="PQ14" s="120"/>
      <c r="PR14" s="120"/>
      <c r="PS14" s="120"/>
      <c r="PT14" s="120"/>
      <c r="PU14" s="120"/>
      <c r="PV14" s="120"/>
      <c r="PW14" s="120"/>
      <c r="PX14" s="120"/>
      <c r="PY14" s="120"/>
      <c r="PZ14" s="120"/>
      <c r="QA14" s="120"/>
      <c r="QB14" s="120"/>
      <c r="QC14" s="120"/>
      <c r="QD14" s="120"/>
      <c r="QE14" s="120"/>
      <c r="QF14" s="120"/>
      <c r="QG14" s="120"/>
      <c r="QH14" s="120"/>
      <c r="QI14" s="120"/>
      <c r="QJ14" s="120"/>
      <c r="QK14" s="120"/>
      <c r="QL14" s="120"/>
      <c r="QM14" s="120"/>
      <c r="QN14" s="120"/>
      <c r="QO14" s="120"/>
      <c r="QP14" s="120"/>
      <c r="QQ14" s="120"/>
      <c r="QR14" s="120"/>
      <c r="QS14" s="120"/>
      <c r="QT14" s="120"/>
      <c r="QU14" s="120"/>
      <c r="QV14" s="120"/>
      <c r="QW14" s="120"/>
      <c r="QX14" s="120"/>
      <c r="QY14" s="120"/>
      <c r="QZ14" s="120"/>
      <c r="RA14" s="120"/>
      <c r="RB14" s="120"/>
      <c r="RC14" s="120"/>
      <c r="RD14" s="120"/>
      <c r="RE14" s="120"/>
      <c r="RF14" s="120"/>
      <c r="RG14" s="120"/>
      <c r="RH14" s="120"/>
      <c r="RI14" s="120"/>
      <c r="RJ14" s="120"/>
      <c r="RK14" s="120"/>
      <c r="RL14" s="120"/>
      <c r="RM14" s="120"/>
      <c r="RN14" s="120"/>
      <c r="RO14" s="120"/>
      <c r="RP14" s="120"/>
      <c r="RQ14" s="120"/>
      <c r="RR14" s="120"/>
      <c r="RS14" s="120"/>
      <c r="RT14" s="120"/>
      <c r="RU14" s="120"/>
      <c r="RV14" s="120"/>
      <c r="RW14" s="120"/>
      <c r="RX14" s="120"/>
      <c r="RY14" s="120"/>
      <c r="RZ14" s="120"/>
      <c r="SA14" s="120"/>
    </row>
    <row r="15" spans="1:495" ht="15.75" x14ac:dyDescent="0.25">
      <c r="A15" s="143" t="s">
        <v>164</v>
      </c>
    </row>
    <row r="17" spans="1:33" x14ac:dyDescent="0.2">
      <c r="A17" s="7" t="s">
        <v>159</v>
      </c>
      <c r="B17" s="7" t="s">
        <v>160</v>
      </c>
      <c r="D17" s="87">
        <f>'3. Planning expenditure'!J8+'3. Planning expenditure'!J9+'3. Planning expenditure'!J11+'3. Planning expenditure'!J23+'3. Planning expenditure'!J27+'3. Planning expenditure'!J14</f>
        <v>1000</v>
      </c>
      <c r="E17" s="87">
        <f>'3. Planning expenditure'!K8+'3. Planning expenditure'!K9+'3. Planning expenditure'!K11+'3. Planning expenditure'!K23+'3. Planning expenditure'!K27+'3. Planning expenditure'!K14</f>
        <v>1000</v>
      </c>
      <c r="F17" s="87">
        <f>'3. Planning expenditure'!L8+'3. Planning expenditure'!L9+'3. Planning expenditure'!L11+'3. Planning expenditure'!L23+'3. Planning expenditure'!L27+'3. Planning expenditure'!L14</f>
        <v>2080</v>
      </c>
      <c r="G17" s="87">
        <f>'3. Planning expenditure'!M8+'3. Planning expenditure'!M9+'3. Planning expenditure'!M11+'3. Planning expenditure'!M23+'3. Planning expenditure'!M27+'3. Planning expenditure'!M14</f>
        <v>5750</v>
      </c>
      <c r="H17" s="87">
        <f>'3. Planning expenditure'!N8+'3. Planning expenditure'!N9+'3. Planning expenditure'!N11+'3. Planning expenditure'!N23+'3. Planning expenditure'!N27+'3. Planning expenditure'!N14</f>
        <v>5750</v>
      </c>
      <c r="I17" s="87">
        <f>'3. Planning expenditure'!O8+'3. Planning expenditure'!O9+'3. Planning expenditure'!O11+'3. Planning expenditure'!O23+'3. Planning expenditure'!O27+'3. Planning expenditure'!O14</f>
        <v>5750</v>
      </c>
      <c r="J17" s="87">
        <f>'3. Planning expenditure'!P8+'3. Planning expenditure'!P9+'3. Planning expenditure'!P11+'3. Planning expenditure'!P23+'3. Planning expenditure'!P27+'3. Planning expenditure'!P14</f>
        <v>5750</v>
      </c>
      <c r="K17" s="87">
        <f>'3. Planning expenditure'!Q8+'3. Planning expenditure'!Q9+'3. Planning expenditure'!Q11+'3. Planning expenditure'!Q23+'3. Planning expenditure'!Q27+'3. Planning expenditure'!Q14</f>
        <v>5750</v>
      </c>
      <c r="L17" s="87">
        <f>'3. Planning expenditure'!R8+'3. Planning expenditure'!R9+'3. Planning expenditure'!R11+'3. Planning expenditure'!R23+'3. Planning expenditure'!R27+'3. Planning expenditure'!R14</f>
        <v>5750</v>
      </c>
      <c r="M17" s="87">
        <f>'3. Planning expenditure'!S8+'3. Planning expenditure'!S9+'3. Planning expenditure'!S11+'3. Planning expenditure'!S23+'3. Planning expenditure'!S27+'3. Planning expenditure'!S14</f>
        <v>6950</v>
      </c>
      <c r="N17" s="87">
        <f>'3. Planning expenditure'!T8+'3. Planning expenditure'!T9+'3. Planning expenditure'!T11+'3. Planning expenditure'!T23+'3. Planning expenditure'!T27+'3. Planning expenditure'!T14</f>
        <v>5750</v>
      </c>
      <c r="O17" s="87">
        <f>'3. Planning expenditure'!U8+'3. Planning expenditure'!U9+'3. Planning expenditure'!U11+'3. Planning expenditure'!U23+'3. Planning expenditure'!U27+'3. Planning expenditure'!U14</f>
        <v>5750</v>
      </c>
      <c r="P17" s="87">
        <f>'3. Planning expenditure'!V8+'3. Planning expenditure'!V9+'3. Planning expenditure'!V11+'3. Planning expenditure'!V23+'3. Planning expenditure'!V27+'3. Planning expenditure'!V14</f>
        <v>5750</v>
      </c>
      <c r="Q17" s="87">
        <f>'3. Planning expenditure'!W8+'3. Planning expenditure'!W9+'3. Planning expenditure'!W11+'3. Planning expenditure'!W23+'3. Planning expenditure'!W27+'3. Planning expenditure'!W14</f>
        <v>5750</v>
      </c>
      <c r="R17" s="87">
        <f>'3. Planning expenditure'!X8+'3. Planning expenditure'!X9+'3. Planning expenditure'!X11+'3. Planning expenditure'!X23+'3. Planning expenditure'!X27+'3. Planning expenditure'!X14</f>
        <v>5750</v>
      </c>
      <c r="S17" s="87">
        <f>'3. Planning expenditure'!Y8+'3. Planning expenditure'!Y9+'3. Planning expenditure'!Y11+'3. Planning expenditure'!Y23+'3. Planning expenditure'!Y27+'3. Planning expenditure'!Y14</f>
        <v>6830</v>
      </c>
      <c r="T17" s="87">
        <f>'3. Planning expenditure'!Z8+'3. Planning expenditure'!Z9+'3. Planning expenditure'!Z11+'3. Planning expenditure'!Z23+'3. Planning expenditure'!Z27+'3. Planning expenditure'!Z14</f>
        <v>5750</v>
      </c>
      <c r="U17" s="87">
        <f>'3. Planning expenditure'!AA8+'3. Planning expenditure'!AA9+'3. Planning expenditure'!AA11+'3. Planning expenditure'!AA23+'3. Planning expenditure'!AA27+'3. Planning expenditure'!AA14</f>
        <v>5750</v>
      </c>
      <c r="V17" s="87">
        <f>'3. Planning expenditure'!AB8+'3. Planning expenditure'!AB9+'3. Planning expenditure'!AB11+'3. Planning expenditure'!AB23+'3. Planning expenditure'!AB27+'3. Planning expenditure'!AB14</f>
        <v>7050</v>
      </c>
      <c r="W17" s="87">
        <f>'3. Planning expenditure'!AC8+'3. Planning expenditure'!AC9+'3. Planning expenditure'!AC11+'3. Planning expenditure'!AC23+'3. Planning expenditure'!AC27+'3. Planning expenditure'!AC14</f>
        <v>7050</v>
      </c>
      <c r="X17" s="87">
        <f>'3. Planning expenditure'!AD8+'3. Planning expenditure'!AD9+'3. Planning expenditure'!AD11+'3. Planning expenditure'!AD23+'3. Planning expenditure'!AD27+'3. Planning expenditure'!AD14</f>
        <v>7050</v>
      </c>
      <c r="Y17" s="87">
        <f>'3. Planning expenditure'!AE8+'3. Planning expenditure'!AE9+'3. Planning expenditure'!AE11+'3. Planning expenditure'!AE23+'3. Planning expenditure'!AE27+'3. Planning expenditure'!AE14</f>
        <v>7050</v>
      </c>
      <c r="Z17" s="87">
        <f>'3. Planning expenditure'!AF8+'3. Planning expenditure'!AF9+'3. Planning expenditure'!AF11+'3. Planning expenditure'!AF23+'3. Planning expenditure'!AF27+'3. Planning expenditure'!AF14</f>
        <v>8950</v>
      </c>
      <c r="AA17" s="87">
        <f>'3. Planning expenditure'!AG8+'3. Planning expenditure'!AG9+'3. Planning expenditure'!AG11+'3. Planning expenditure'!AG23+'3. Planning expenditure'!AG27+'3. Planning expenditure'!AG14</f>
        <v>1000</v>
      </c>
      <c r="AE17" s="130"/>
    </row>
    <row r="18" spans="1:33" x14ac:dyDescent="0.2">
      <c r="A18" s="7" t="s">
        <v>161</v>
      </c>
      <c r="D18" s="87">
        <f>'3. Planning expenditure'!J38</f>
        <v>0</v>
      </c>
      <c r="E18" s="87">
        <f>'3. Planning expenditure'!K38</f>
        <v>0</v>
      </c>
      <c r="F18" s="87">
        <f>'3. Planning expenditure'!L38</f>
        <v>1500</v>
      </c>
      <c r="G18" s="87">
        <f>'3. Planning expenditure'!M38</f>
        <v>0</v>
      </c>
      <c r="H18" s="87">
        <f>'3. Planning expenditure'!N38</f>
        <v>0</v>
      </c>
      <c r="I18" s="87">
        <f>'3. Planning expenditure'!O38</f>
        <v>0</v>
      </c>
      <c r="J18" s="87">
        <f>'3. Planning expenditure'!P38</f>
        <v>0</v>
      </c>
      <c r="K18" s="87">
        <f>'3. Planning expenditure'!Q38</f>
        <v>0</v>
      </c>
      <c r="L18" s="87">
        <f>'3. Planning expenditure'!R38</f>
        <v>0</v>
      </c>
      <c r="M18" s="87">
        <f>'3. Planning expenditure'!S38</f>
        <v>1500</v>
      </c>
      <c r="N18" s="87">
        <f>'3. Planning expenditure'!T38</f>
        <v>0</v>
      </c>
      <c r="O18" s="87">
        <f>'3. Planning expenditure'!U38</f>
        <v>0</v>
      </c>
      <c r="P18" s="87">
        <f>'3. Planning expenditure'!V38</f>
        <v>0</v>
      </c>
      <c r="Q18" s="87">
        <f>'3. Planning expenditure'!W38</f>
        <v>0</v>
      </c>
      <c r="R18" s="87">
        <f>'3. Planning expenditure'!X38</f>
        <v>0</v>
      </c>
      <c r="S18" s="87">
        <f>'3. Planning expenditure'!Y38</f>
        <v>1500</v>
      </c>
      <c r="T18" s="87">
        <f>'3. Planning expenditure'!Z38</f>
        <v>0</v>
      </c>
      <c r="U18" s="87">
        <f>'3. Planning expenditure'!AA38</f>
        <v>0</v>
      </c>
      <c r="V18" s="87">
        <f>'3. Planning expenditure'!AB38</f>
        <v>0</v>
      </c>
      <c r="W18" s="87">
        <f>'3. Planning expenditure'!AC38</f>
        <v>0</v>
      </c>
      <c r="X18" s="87">
        <f>'3. Planning expenditure'!AD38</f>
        <v>0</v>
      </c>
      <c r="Y18" s="87">
        <f>'3. Planning expenditure'!AE38</f>
        <v>0</v>
      </c>
      <c r="Z18" s="87">
        <f>'3. Planning expenditure'!AF38</f>
        <v>4000</v>
      </c>
      <c r="AA18" s="87">
        <f>'3. Planning expenditure'!AG38</f>
        <v>0</v>
      </c>
      <c r="AE18" s="130"/>
    </row>
    <row r="19" spans="1:33" x14ac:dyDescent="0.2">
      <c r="A19" s="7" t="s">
        <v>162</v>
      </c>
      <c r="D19" s="87">
        <f>'3. Planning expenditure'!J43</f>
        <v>0</v>
      </c>
      <c r="E19" s="87">
        <f>'3. Planning expenditure'!K43</f>
        <v>750</v>
      </c>
      <c r="F19" s="87">
        <f>'3. Planning expenditure'!L43</f>
        <v>0</v>
      </c>
      <c r="G19" s="87">
        <f>'3. Planning expenditure'!M43</f>
        <v>750</v>
      </c>
      <c r="H19" s="87">
        <f>'3. Planning expenditure'!N43</f>
        <v>0</v>
      </c>
      <c r="I19" s="87">
        <f>'3. Planning expenditure'!O43</f>
        <v>0</v>
      </c>
      <c r="J19" s="87">
        <f>'3. Planning expenditure'!P43</f>
        <v>0</v>
      </c>
      <c r="K19" s="87">
        <f>'3. Planning expenditure'!Q43</f>
        <v>0</v>
      </c>
      <c r="L19" s="87">
        <f>'3. Planning expenditure'!R43</f>
        <v>0</v>
      </c>
      <c r="M19" s="87">
        <f>'3. Planning expenditure'!S43</f>
        <v>0</v>
      </c>
      <c r="N19" s="87">
        <f>'3. Planning expenditure'!T43</f>
        <v>0</v>
      </c>
      <c r="O19" s="87">
        <f>'3. Planning expenditure'!U43</f>
        <v>0</v>
      </c>
      <c r="P19" s="87">
        <f>'3. Planning expenditure'!V43</f>
        <v>0</v>
      </c>
      <c r="Q19" s="87">
        <f>'3. Planning expenditure'!W43</f>
        <v>0</v>
      </c>
      <c r="R19" s="87">
        <f>'3. Planning expenditure'!X43</f>
        <v>0</v>
      </c>
      <c r="S19" s="87">
        <f>'3. Planning expenditure'!Y43</f>
        <v>0</v>
      </c>
      <c r="T19" s="87">
        <f>'3. Planning expenditure'!Z43</f>
        <v>0</v>
      </c>
      <c r="U19" s="87">
        <f>'3. Planning expenditure'!AA43</f>
        <v>0</v>
      </c>
      <c r="V19" s="87">
        <f>'3. Planning expenditure'!AB43</f>
        <v>0</v>
      </c>
      <c r="W19" s="87">
        <f>'3. Planning expenditure'!AC43</f>
        <v>0</v>
      </c>
      <c r="X19" s="87">
        <f>'3. Planning expenditure'!AD43</f>
        <v>0</v>
      </c>
      <c r="Y19" s="87">
        <f>'3. Planning expenditure'!AE43</f>
        <v>0</v>
      </c>
      <c r="Z19" s="87">
        <f>'3. Planning expenditure'!AF43</f>
        <v>0</v>
      </c>
      <c r="AA19" s="87">
        <f>'3. Planning expenditure'!AG43</f>
        <v>0</v>
      </c>
      <c r="AE19" s="130"/>
    </row>
    <row r="20" spans="1:33" x14ac:dyDescent="0.2">
      <c r="A20" s="7" t="s">
        <v>163</v>
      </c>
      <c r="D20" s="87">
        <f>'3. Planning expenditure'!J53</f>
        <v>0</v>
      </c>
      <c r="E20" s="87">
        <f>'3. Planning expenditure'!K53</f>
        <v>0</v>
      </c>
      <c r="F20" s="87">
        <f>'3. Planning expenditure'!L53</f>
        <v>0</v>
      </c>
      <c r="G20" s="87">
        <f>'3. Planning expenditure'!M53</f>
        <v>0</v>
      </c>
      <c r="H20" s="87">
        <f>'3. Planning expenditure'!N53</f>
        <v>0</v>
      </c>
      <c r="I20" s="87">
        <f>'3. Planning expenditure'!O53</f>
        <v>8000</v>
      </c>
      <c r="J20" s="87">
        <f>'3. Planning expenditure'!P53</f>
        <v>0</v>
      </c>
      <c r="K20" s="87">
        <f>'3. Planning expenditure'!Q53</f>
        <v>0</v>
      </c>
      <c r="L20" s="87">
        <f>'3. Planning expenditure'!R53</f>
        <v>10000</v>
      </c>
      <c r="M20" s="87">
        <f>'3. Planning expenditure'!S53</f>
        <v>3000</v>
      </c>
      <c r="N20" s="87">
        <f>'3. Planning expenditure'!T53</f>
        <v>0</v>
      </c>
      <c r="O20" s="87">
        <f>'3. Planning expenditure'!U53</f>
        <v>0</v>
      </c>
      <c r="P20" s="87">
        <f>'3. Planning expenditure'!V53</f>
        <v>0</v>
      </c>
      <c r="Q20" s="87">
        <f>'3. Planning expenditure'!W53</f>
        <v>10000</v>
      </c>
      <c r="R20" s="87">
        <f>'3. Planning expenditure'!X53</f>
        <v>300</v>
      </c>
      <c r="S20" s="87">
        <f>'3. Planning expenditure'!Y53</f>
        <v>7000</v>
      </c>
      <c r="T20" s="87">
        <f>'3. Planning expenditure'!Z53</f>
        <v>0</v>
      </c>
      <c r="U20" s="87">
        <f>'3. Planning expenditure'!AA53</f>
        <v>2000</v>
      </c>
      <c r="V20" s="87">
        <f>'3. Planning expenditure'!AB53</f>
        <v>0</v>
      </c>
      <c r="W20" s="87">
        <f>'3. Planning expenditure'!AC53</f>
        <v>0</v>
      </c>
      <c r="X20" s="87">
        <f>'3. Planning expenditure'!AD53</f>
        <v>0</v>
      </c>
      <c r="Y20" s="87">
        <f>'3. Planning expenditure'!AE53</f>
        <v>0</v>
      </c>
      <c r="Z20" s="87">
        <f>'3. Planning expenditure'!AF53</f>
        <v>10000</v>
      </c>
      <c r="AA20" s="87">
        <f>'3. Planning expenditure'!AG53</f>
        <v>3000</v>
      </c>
      <c r="AE20" s="130"/>
    </row>
    <row r="21" spans="1:33" ht="15" customHeight="1" x14ac:dyDescent="0.25">
      <c r="A21" s="144" t="s">
        <v>167</v>
      </c>
      <c r="B21" s="144"/>
      <c r="C21" s="146"/>
      <c r="D21" s="159">
        <f>SUM(D17:D20)</f>
        <v>1000</v>
      </c>
      <c r="E21" s="159">
        <f t="shared" ref="E21:AD21" si="2">SUM(E17:E20)</f>
        <v>1750</v>
      </c>
      <c r="F21" s="159">
        <f t="shared" si="2"/>
        <v>3580</v>
      </c>
      <c r="G21" s="159">
        <f t="shared" si="2"/>
        <v>6500</v>
      </c>
      <c r="H21" s="159">
        <f t="shared" si="2"/>
        <v>5750</v>
      </c>
      <c r="I21" s="159">
        <f t="shared" si="2"/>
        <v>13750</v>
      </c>
      <c r="J21" s="159">
        <f t="shared" si="2"/>
        <v>5750</v>
      </c>
      <c r="K21" s="159">
        <f t="shared" si="2"/>
        <v>5750</v>
      </c>
      <c r="L21" s="159">
        <f t="shared" si="2"/>
        <v>15750</v>
      </c>
      <c r="M21" s="159">
        <f t="shared" si="2"/>
        <v>11450</v>
      </c>
      <c r="N21" s="159">
        <f t="shared" si="2"/>
        <v>5750</v>
      </c>
      <c r="O21" s="159">
        <f t="shared" si="2"/>
        <v>5750</v>
      </c>
      <c r="P21" s="159">
        <f t="shared" si="2"/>
        <v>5750</v>
      </c>
      <c r="Q21" s="159">
        <f t="shared" si="2"/>
        <v>15750</v>
      </c>
      <c r="R21" s="159">
        <f t="shared" si="2"/>
        <v>6050</v>
      </c>
      <c r="S21" s="159">
        <f t="shared" si="2"/>
        <v>15330</v>
      </c>
      <c r="T21" s="159">
        <f t="shared" si="2"/>
        <v>5750</v>
      </c>
      <c r="U21" s="159">
        <f t="shared" si="2"/>
        <v>7750</v>
      </c>
      <c r="V21" s="159">
        <f t="shared" si="2"/>
        <v>7050</v>
      </c>
      <c r="W21" s="159">
        <f t="shared" si="2"/>
        <v>7050</v>
      </c>
      <c r="X21" s="159">
        <f t="shared" si="2"/>
        <v>7050</v>
      </c>
      <c r="Y21" s="159">
        <f t="shared" si="2"/>
        <v>7050</v>
      </c>
      <c r="Z21" s="159">
        <f t="shared" si="2"/>
        <v>22950</v>
      </c>
      <c r="AA21" s="159">
        <f t="shared" si="2"/>
        <v>4000</v>
      </c>
      <c r="AB21" s="159">
        <f t="shared" si="2"/>
        <v>0</v>
      </c>
      <c r="AC21" s="159">
        <f t="shared" si="2"/>
        <v>0</v>
      </c>
      <c r="AD21" s="159">
        <f t="shared" si="2"/>
        <v>0</v>
      </c>
    </row>
    <row r="22" spans="1:33" ht="15" customHeight="1" x14ac:dyDescent="0.25">
      <c r="A22" s="144" t="s">
        <v>176</v>
      </c>
      <c r="B22" s="144"/>
      <c r="C22" s="146"/>
      <c r="D22" s="159">
        <f>+D21</f>
        <v>1000</v>
      </c>
      <c r="E22" s="159">
        <f>+E21+D22</f>
        <v>2750</v>
      </c>
      <c r="F22" s="159">
        <f t="shared" ref="F22" si="3">+F21+E22</f>
        <v>6330</v>
      </c>
      <c r="G22" s="159">
        <f t="shared" ref="G22" si="4">+G21+F22</f>
        <v>12830</v>
      </c>
      <c r="H22" s="159">
        <f t="shared" ref="H22" si="5">+H21+G22</f>
        <v>18580</v>
      </c>
      <c r="I22" s="159">
        <f t="shared" ref="I22" si="6">+I21+H22</f>
        <v>32330</v>
      </c>
      <c r="J22" s="159">
        <f t="shared" ref="J22" si="7">+J21+I22</f>
        <v>38080</v>
      </c>
      <c r="K22" s="159">
        <f t="shared" ref="K22" si="8">+K21+J22</f>
        <v>43830</v>
      </c>
      <c r="L22" s="159">
        <f t="shared" ref="L22" si="9">+L21+K22</f>
        <v>59580</v>
      </c>
      <c r="M22" s="159">
        <f t="shared" ref="M22" si="10">+M21+L22</f>
        <v>71030</v>
      </c>
      <c r="N22" s="159">
        <f t="shared" ref="N22" si="11">+N21+M22</f>
        <v>76780</v>
      </c>
      <c r="O22" s="159">
        <f t="shared" ref="O22" si="12">+O21+N22</f>
        <v>82530</v>
      </c>
      <c r="P22" s="159">
        <f t="shared" ref="P22" si="13">+P21+O22</f>
        <v>88280</v>
      </c>
      <c r="Q22" s="159">
        <f t="shared" ref="Q22" si="14">+Q21+P22</f>
        <v>104030</v>
      </c>
      <c r="R22" s="159">
        <f t="shared" ref="R22" si="15">+R21+Q22</f>
        <v>110080</v>
      </c>
      <c r="S22" s="159">
        <f t="shared" ref="S22" si="16">+S21+R22</f>
        <v>125410</v>
      </c>
      <c r="T22" s="159">
        <f t="shared" ref="T22" si="17">+T21+S22</f>
        <v>131160</v>
      </c>
      <c r="U22" s="159">
        <f t="shared" ref="U22" si="18">+U21+T22</f>
        <v>138910</v>
      </c>
      <c r="V22" s="159">
        <f t="shared" ref="V22" si="19">+V21+U22</f>
        <v>145960</v>
      </c>
      <c r="W22" s="159">
        <f t="shared" ref="W22" si="20">+W21+V22</f>
        <v>153010</v>
      </c>
      <c r="X22" s="159">
        <f t="shared" ref="X22" si="21">+X21+W22</f>
        <v>160060</v>
      </c>
      <c r="Y22" s="159">
        <f t="shared" ref="Y22" si="22">+Y21+X22</f>
        <v>167110</v>
      </c>
      <c r="Z22" s="159">
        <f t="shared" ref="Z22" si="23">+Z21+Y22</f>
        <v>190060</v>
      </c>
      <c r="AA22" s="159">
        <f t="shared" ref="AA22" si="24">+AA21+Z22</f>
        <v>194060</v>
      </c>
      <c r="AB22" s="159">
        <f t="shared" ref="AB22" si="25">+AB21+AA22</f>
        <v>194060</v>
      </c>
      <c r="AC22" s="159">
        <f t="shared" ref="AC22" si="26">+AC21+AB22</f>
        <v>194060</v>
      </c>
      <c r="AD22" s="159">
        <f t="shared" ref="AD22" si="27">+AD21+AC22</f>
        <v>194060</v>
      </c>
    </row>
    <row r="24" spans="1:33" ht="30" customHeight="1" x14ac:dyDescent="0.25">
      <c r="A24" s="144" t="s">
        <v>165</v>
      </c>
      <c r="B24" s="144"/>
      <c r="C24" s="146"/>
      <c r="D24" s="159">
        <f t="shared" ref="D24:AD24" si="28">+D13-D21</f>
        <v>-1000</v>
      </c>
      <c r="E24" s="159">
        <f t="shared" si="28"/>
        <v>48018.272000000004</v>
      </c>
      <c r="F24" s="159">
        <f t="shared" si="28"/>
        <v>-3580</v>
      </c>
      <c r="G24" s="159">
        <f t="shared" si="28"/>
        <v>-6500</v>
      </c>
      <c r="H24" s="159">
        <f t="shared" si="28"/>
        <v>-5750</v>
      </c>
      <c r="I24" s="159">
        <f t="shared" si="28"/>
        <v>-13750</v>
      </c>
      <c r="J24" s="159">
        <f t="shared" si="28"/>
        <v>-5750</v>
      </c>
      <c r="K24" s="159">
        <f t="shared" si="28"/>
        <v>-5750</v>
      </c>
      <c r="L24" s="159">
        <f t="shared" si="28"/>
        <v>-15750</v>
      </c>
      <c r="M24" s="159">
        <f t="shared" si="28"/>
        <v>-11450</v>
      </c>
      <c r="N24" s="159">
        <f t="shared" si="28"/>
        <v>-5750</v>
      </c>
      <c r="O24" s="159">
        <f t="shared" si="28"/>
        <v>-5750</v>
      </c>
      <c r="P24" s="159">
        <f t="shared" si="28"/>
        <v>75250</v>
      </c>
      <c r="Q24" s="159">
        <f t="shared" si="28"/>
        <v>-15750</v>
      </c>
      <c r="R24" s="159">
        <f t="shared" si="28"/>
        <v>-6050</v>
      </c>
      <c r="S24" s="159">
        <f t="shared" si="28"/>
        <v>-15330</v>
      </c>
      <c r="T24" s="159">
        <f t="shared" si="28"/>
        <v>-5750</v>
      </c>
      <c r="U24" s="159">
        <f t="shared" si="28"/>
        <v>-7750</v>
      </c>
      <c r="V24" s="159">
        <f t="shared" si="28"/>
        <v>-7050</v>
      </c>
      <c r="W24" s="159">
        <f t="shared" si="28"/>
        <v>59727.65280000004</v>
      </c>
      <c r="X24" s="159">
        <f t="shared" si="28"/>
        <v>-7050</v>
      </c>
      <c r="Y24" s="159">
        <f t="shared" si="28"/>
        <v>-7050</v>
      </c>
      <c r="Z24" s="159">
        <f t="shared" si="28"/>
        <v>-22950</v>
      </c>
      <c r="AA24" s="159">
        <f t="shared" si="28"/>
        <v>-4000</v>
      </c>
      <c r="AB24" s="159">
        <f t="shared" si="28"/>
        <v>0</v>
      </c>
      <c r="AC24" s="159">
        <f t="shared" si="28"/>
        <v>0</v>
      </c>
      <c r="AD24" s="159">
        <f t="shared" si="28"/>
        <v>47975.288399999954</v>
      </c>
    </row>
    <row r="25" spans="1:33" ht="30" customHeight="1" x14ac:dyDescent="0.25">
      <c r="A25" s="144" t="s">
        <v>177</v>
      </c>
      <c r="B25" s="144"/>
      <c r="C25" s="146"/>
      <c r="D25" s="159">
        <f>+D24</f>
        <v>-1000</v>
      </c>
      <c r="E25" s="159">
        <f>+E24+D25</f>
        <v>47018.272000000004</v>
      </c>
      <c r="F25" s="159">
        <f t="shared" ref="F25:AD25" si="29">+F24+E25</f>
        <v>43438.272000000004</v>
      </c>
      <c r="G25" s="159">
        <f t="shared" si="29"/>
        <v>36938.272000000004</v>
      </c>
      <c r="H25" s="159">
        <f t="shared" si="29"/>
        <v>31188.272000000004</v>
      </c>
      <c r="I25" s="159">
        <f t="shared" si="29"/>
        <v>17438.272000000004</v>
      </c>
      <c r="J25" s="159">
        <f t="shared" si="29"/>
        <v>11688.272000000004</v>
      </c>
      <c r="K25" s="159">
        <f t="shared" si="29"/>
        <v>5938.2720000000045</v>
      </c>
      <c r="L25" s="159">
        <f t="shared" si="29"/>
        <v>-9811.7279999999955</v>
      </c>
      <c r="M25" s="159">
        <f t="shared" si="29"/>
        <v>-21261.727999999996</v>
      </c>
      <c r="N25" s="159">
        <f t="shared" si="29"/>
        <v>-27011.727999999996</v>
      </c>
      <c r="O25" s="159">
        <f t="shared" si="29"/>
        <v>-32761.727999999996</v>
      </c>
      <c r="P25" s="159">
        <f t="shared" si="29"/>
        <v>42488.272000000004</v>
      </c>
      <c r="Q25" s="159">
        <f t="shared" si="29"/>
        <v>26738.272000000004</v>
      </c>
      <c r="R25" s="159">
        <f t="shared" si="29"/>
        <v>20688.272000000004</v>
      </c>
      <c r="S25" s="159">
        <f t="shared" si="29"/>
        <v>5358.2720000000045</v>
      </c>
      <c r="T25" s="159">
        <f t="shared" si="29"/>
        <v>-391.72799999999552</v>
      </c>
      <c r="U25" s="159">
        <f t="shared" si="29"/>
        <v>-8141.7279999999955</v>
      </c>
      <c r="V25" s="159">
        <f t="shared" si="29"/>
        <v>-15191.727999999996</v>
      </c>
      <c r="W25" s="159">
        <f t="shared" si="29"/>
        <v>44535.924800000044</v>
      </c>
      <c r="X25" s="159">
        <f t="shared" si="29"/>
        <v>37485.924800000044</v>
      </c>
      <c r="Y25" s="159">
        <f t="shared" si="29"/>
        <v>30435.924800000044</v>
      </c>
      <c r="Z25" s="159">
        <f t="shared" si="29"/>
        <v>7485.9248000000443</v>
      </c>
      <c r="AA25" s="159">
        <f t="shared" si="29"/>
        <v>3485.9248000000443</v>
      </c>
      <c r="AB25" s="159">
        <f t="shared" si="29"/>
        <v>3485.9248000000443</v>
      </c>
      <c r="AC25" s="159">
        <f t="shared" si="29"/>
        <v>3485.9248000000443</v>
      </c>
      <c r="AD25" s="159">
        <f t="shared" si="29"/>
        <v>51461.213199999998</v>
      </c>
    </row>
    <row r="26" spans="1:33" ht="15.75" x14ac:dyDescent="0.25">
      <c r="A26" s="143" t="s">
        <v>166</v>
      </c>
    </row>
    <row r="28" spans="1:33" x14ac:dyDescent="0.2">
      <c r="A28" s="7" t="s">
        <v>159</v>
      </c>
      <c r="B28" s="7" t="s">
        <v>170</v>
      </c>
      <c r="D28" s="87">
        <f>'3. Planning expenditure'!J7+'3. Planning expenditure'!J10+'3. Planning expenditure'!J15</f>
        <v>1500</v>
      </c>
      <c r="E28" s="87">
        <f>'3. Planning expenditure'!K7+'3. Planning expenditure'!K10+'3. Planning expenditure'!K15</f>
        <v>2400</v>
      </c>
      <c r="F28" s="87">
        <f>'3. Planning expenditure'!L7+'3. Planning expenditure'!L10+'3. Planning expenditure'!L15</f>
        <v>2400</v>
      </c>
      <c r="G28" s="87">
        <f>'3. Planning expenditure'!M7+'3. Planning expenditure'!M10+'3. Planning expenditure'!M15</f>
        <v>2400</v>
      </c>
      <c r="H28" s="87">
        <f>'3. Planning expenditure'!N7+'3. Planning expenditure'!N10+'3. Planning expenditure'!N15</f>
        <v>2400</v>
      </c>
      <c r="I28" s="87">
        <f>'3. Planning expenditure'!O7+'3. Planning expenditure'!O10+'3. Planning expenditure'!O15</f>
        <v>2400</v>
      </c>
      <c r="J28" s="87">
        <f>'3. Planning expenditure'!P7+'3. Planning expenditure'!P10+'3. Planning expenditure'!P15</f>
        <v>2400</v>
      </c>
      <c r="K28" s="87">
        <f>'3. Planning expenditure'!Q7+'3. Planning expenditure'!Q10+'3. Planning expenditure'!Q15</f>
        <v>2400</v>
      </c>
      <c r="L28" s="87">
        <f>'3. Planning expenditure'!R7+'3. Planning expenditure'!R10+'3. Planning expenditure'!R15</f>
        <v>2400</v>
      </c>
      <c r="M28" s="87">
        <f>'3. Planning expenditure'!S7+'3. Planning expenditure'!S10+'3. Planning expenditure'!S15</f>
        <v>2400</v>
      </c>
      <c r="N28" s="87">
        <f>'3. Planning expenditure'!T7+'3. Planning expenditure'!T10+'3. Planning expenditure'!T15</f>
        <v>2400</v>
      </c>
      <c r="O28" s="87">
        <f>'3. Planning expenditure'!U7+'3. Planning expenditure'!U10+'3. Planning expenditure'!U15</f>
        <v>2400</v>
      </c>
      <c r="P28" s="87">
        <f>'3. Planning expenditure'!V7+'3. Planning expenditure'!V10+'3. Planning expenditure'!V15</f>
        <v>2400</v>
      </c>
      <c r="Q28" s="87">
        <f>'3. Planning expenditure'!W7+'3. Planning expenditure'!W10+'3. Planning expenditure'!W15</f>
        <v>2400</v>
      </c>
      <c r="R28" s="87">
        <f>'3. Planning expenditure'!X7+'3. Planning expenditure'!X10+'3. Planning expenditure'!X15</f>
        <v>2400</v>
      </c>
      <c r="S28" s="87">
        <f>'3. Planning expenditure'!Y7+'3. Planning expenditure'!Y10+'3. Planning expenditure'!Y15</f>
        <v>2400</v>
      </c>
      <c r="T28" s="87">
        <f>'3. Planning expenditure'!Z7+'3. Planning expenditure'!Z10+'3. Planning expenditure'!Z15</f>
        <v>2400</v>
      </c>
      <c r="U28" s="87">
        <f>'3. Planning expenditure'!AA7+'3. Planning expenditure'!AA10+'3. Planning expenditure'!AA15</f>
        <v>2400</v>
      </c>
      <c r="V28" s="87">
        <f>'3. Planning expenditure'!AB7+'3. Planning expenditure'!AB10+'3. Planning expenditure'!AB15</f>
        <v>2400</v>
      </c>
      <c r="W28" s="87">
        <f>'3. Planning expenditure'!AC7+'3. Planning expenditure'!AC10+'3. Planning expenditure'!AC15</f>
        <v>2400</v>
      </c>
      <c r="X28" s="87">
        <f>'3. Planning expenditure'!AD7+'3. Planning expenditure'!AD10+'3. Planning expenditure'!AD15</f>
        <v>2400</v>
      </c>
      <c r="Y28" s="87">
        <f>'3. Planning expenditure'!AE7+'3. Planning expenditure'!AE10+'3. Planning expenditure'!AE15</f>
        <v>2400</v>
      </c>
      <c r="Z28" s="87">
        <f>'3. Planning expenditure'!AF7+'3. Planning expenditure'!AF10+'3. Planning expenditure'!AF15</f>
        <v>2400</v>
      </c>
      <c r="AA28" s="87">
        <f>'3. Planning expenditure'!AG7+'3. Planning expenditure'!AG10+'3. Planning expenditure'!AG15</f>
        <v>1500</v>
      </c>
      <c r="AE28" s="130"/>
      <c r="AG28" s="87"/>
    </row>
    <row r="29" spans="1:33" x14ac:dyDescent="0.2">
      <c r="A29" s="7" t="s">
        <v>144</v>
      </c>
      <c r="D29" s="87">
        <f>(D28+D21)*0.06</f>
        <v>150</v>
      </c>
      <c r="E29" s="87">
        <f t="shared" ref="E29:AA29" si="30">(E28+E21)*0.06</f>
        <v>249</v>
      </c>
      <c r="F29" s="87">
        <f t="shared" si="30"/>
        <v>358.8</v>
      </c>
      <c r="G29" s="87">
        <f t="shared" si="30"/>
        <v>534</v>
      </c>
      <c r="H29" s="87">
        <f t="shared" si="30"/>
        <v>489</v>
      </c>
      <c r="I29" s="87">
        <f t="shared" si="30"/>
        <v>969</v>
      </c>
      <c r="J29" s="87">
        <f t="shared" si="30"/>
        <v>489</v>
      </c>
      <c r="K29" s="87">
        <f t="shared" si="30"/>
        <v>489</v>
      </c>
      <c r="L29" s="87">
        <f t="shared" si="30"/>
        <v>1089</v>
      </c>
      <c r="M29" s="87">
        <f t="shared" si="30"/>
        <v>831</v>
      </c>
      <c r="N29" s="87">
        <f t="shared" si="30"/>
        <v>489</v>
      </c>
      <c r="O29" s="87">
        <f t="shared" si="30"/>
        <v>489</v>
      </c>
      <c r="P29" s="87">
        <f t="shared" si="30"/>
        <v>489</v>
      </c>
      <c r="Q29" s="87">
        <f t="shared" si="30"/>
        <v>1089</v>
      </c>
      <c r="R29" s="87">
        <f t="shared" si="30"/>
        <v>507</v>
      </c>
      <c r="S29" s="87">
        <f t="shared" si="30"/>
        <v>1063.8</v>
      </c>
      <c r="T29" s="87">
        <f t="shared" si="30"/>
        <v>489</v>
      </c>
      <c r="U29" s="87">
        <f t="shared" si="30"/>
        <v>609</v>
      </c>
      <c r="V29" s="87">
        <f t="shared" si="30"/>
        <v>567</v>
      </c>
      <c r="W29" s="87">
        <f t="shared" si="30"/>
        <v>567</v>
      </c>
      <c r="X29" s="87">
        <f t="shared" si="30"/>
        <v>567</v>
      </c>
      <c r="Y29" s="87">
        <f t="shared" si="30"/>
        <v>567</v>
      </c>
      <c r="Z29" s="87">
        <f t="shared" si="30"/>
        <v>1521</v>
      </c>
      <c r="AA29" s="87">
        <f t="shared" si="30"/>
        <v>330</v>
      </c>
      <c r="AE29" s="130"/>
    </row>
    <row r="30" spans="1:33" ht="15" x14ac:dyDescent="0.25">
      <c r="A30" s="144" t="s">
        <v>168</v>
      </c>
      <c r="B30" s="144"/>
      <c r="C30" s="146"/>
      <c r="D30" s="159">
        <f>SUM(D26:D29)</f>
        <v>1650</v>
      </c>
      <c r="E30" s="159">
        <f t="shared" ref="E30" si="31">SUM(E26:E29)</f>
        <v>2649</v>
      </c>
      <c r="F30" s="159">
        <f t="shared" ref="F30" si="32">SUM(F26:F29)</f>
        <v>2758.8</v>
      </c>
      <c r="G30" s="159">
        <f t="shared" ref="G30" si="33">SUM(G26:G29)</f>
        <v>2934</v>
      </c>
      <c r="H30" s="159">
        <f t="shared" ref="H30" si="34">SUM(H26:H29)</f>
        <v>2889</v>
      </c>
      <c r="I30" s="159">
        <f t="shared" ref="I30" si="35">SUM(I26:I29)</f>
        <v>3369</v>
      </c>
      <c r="J30" s="159">
        <f t="shared" ref="J30" si="36">SUM(J26:J29)</f>
        <v>2889</v>
      </c>
      <c r="K30" s="159">
        <f t="shared" ref="K30" si="37">SUM(K26:K29)</f>
        <v>2889</v>
      </c>
      <c r="L30" s="159">
        <f t="shared" ref="L30" si="38">SUM(L26:L29)</f>
        <v>3489</v>
      </c>
      <c r="M30" s="159">
        <f t="shared" ref="M30" si="39">SUM(M26:M29)</f>
        <v>3231</v>
      </c>
      <c r="N30" s="159">
        <f t="shared" ref="N30" si="40">SUM(N26:N29)</f>
        <v>2889</v>
      </c>
      <c r="O30" s="159">
        <f t="shared" ref="O30" si="41">SUM(O26:O29)</f>
        <v>2889</v>
      </c>
      <c r="P30" s="159">
        <f t="shared" ref="P30" si="42">SUM(P26:P29)</f>
        <v>2889</v>
      </c>
      <c r="Q30" s="159">
        <f t="shared" ref="Q30" si="43">SUM(Q26:Q29)</f>
        <v>3489</v>
      </c>
      <c r="R30" s="159">
        <f t="shared" ref="R30" si="44">SUM(R26:R29)</f>
        <v>2907</v>
      </c>
      <c r="S30" s="159">
        <f t="shared" ref="S30" si="45">SUM(S26:S29)</f>
        <v>3463.8</v>
      </c>
      <c r="T30" s="159">
        <f t="shared" ref="T30" si="46">SUM(T26:T29)</f>
        <v>2889</v>
      </c>
      <c r="U30" s="159">
        <f t="shared" ref="U30" si="47">SUM(U26:U29)</f>
        <v>3009</v>
      </c>
      <c r="V30" s="159">
        <f t="shared" ref="V30" si="48">SUM(V26:V29)</f>
        <v>2967</v>
      </c>
      <c r="W30" s="159">
        <f t="shared" ref="W30" si="49">SUM(W26:W29)</f>
        <v>2967</v>
      </c>
      <c r="X30" s="159">
        <f t="shared" ref="X30" si="50">SUM(X26:X29)</f>
        <v>2967</v>
      </c>
      <c r="Y30" s="159">
        <f t="shared" ref="Y30" si="51">SUM(Y26:Y29)</f>
        <v>2967</v>
      </c>
      <c r="Z30" s="159">
        <f t="shared" ref="Z30" si="52">SUM(Z26:Z29)</f>
        <v>3921</v>
      </c>
      <c r="AA30" s="159">
        <f t="shared" ref="AA30" si="53">SUM(AA26:AA29)</f>
        <v>1830</v>
      </c>
      <c r="AB30" s="159">
        <f t="shared" ref="AB30" si="54">SUM(AB26:AB29)</f>
        <v>0</v>
      </c>
      <c r="AC30" s="159">
        <f t="shared" ref="AC30" si="55">SUM(AC26:AC29)</f>
        <v>0</v>
      </c>
      <c r="AD30" s="159">
        <f t="shared" ref="AD30" si="56">SUM(AD26:AD29)</f>
        <v>0</v>
      </c>
      <c r="AG30" s="87"/>
    </row>
    <row r="31" spans="1:33" ht="15" customHeight="1" x14ac:dyDescent="0.25">
      <c r="A31" s="144" t="s">
        <v>174</v>
      </c>
      <c r="B31" s="144"/>
      <c r="C31" s="146"/>
      <c r="D31" s="159">
        <f>+D30</f>
        <v>1650</v>
      </c>
      <c r="E31" s="159">
        <f>+E30+D31</f>
        <v>4299</v>
      </c>
      <c r="F31" s="159">
        <f t="shared" ref="F31" si="57">+F30+E31</f>
        <v>7057.8</v>
      </c>
      <c r="G31" s="159">
        <f t="shared" ref="G31" si="58">+G30+F31</f>
        <v>9991.7999999999993</v>
      </c>
      <c r="H31" s="159">
        <f t="shared" ref="H31" si="59">+H30+G31</f>
        <v>12880.8</v>
      </c>
      <c r="I31" s="159">
        <f t="shared" ref="I31" si="60">+I30+H31</f>
        <v>16249.8</v>
      </c>
      <c r="J31" s="159">
        <f t="shared" ref="J31" si="61">+J30+I31</f>
        <v>19138.8</v>
      </c>
      <c r="K31" s="159">
        <f t="shared" ref="K31" si="62">+K30+J31</f>
        <v>22027.8</v>
      </c>
      <c r="L31" s="159">
        <f t="shared" ref="L31" si="63">+L30+K31</f>
        <v>25516.799999999999</v>
      </c>
      <c r="M31" s="159">
        <f t="shared" ref="M31" si="64">+M30+L31</f>
        <v>28747.8</v>
      </c>
      <c r="N31" s="159">
        <f t="shared" ref="N31" si="65">+N30+M31</f>
        <v>31636.799999999999</v>
      </c>
      <c r="O31" s="159">
        <f t="shared" ref="O31" si="66">+O30+N31</f>
        <v>34525.800000000003</v>
      </c>
      <c r="P31" s="159">
        <f t="shared" ref="P31" si="67">+P30+O31</f>
        <v>37414.800000000003</v>
      </c>
      <c r="Q31" s="159">
        <f t="shared" ref="Q31" si="68">+Q30+P31</f>
        <v>40903.800000000003</v>
      </c>
      <c r="R31" s="159">
        <f t="shared" ref="R31" si="69">+R30+Q31</f>
        <v>43810.8</v>
      </c>
      <c r="S31" s="159">
        <f t="shared" ref="S31" si="70">+S30+R31</f>
        <v>47274.600000000006</v>
      </c>
      <c r="T31" s="159">
        <f t="shared" ref="T31" si="71">+T30+S31</f>
        <v>50163.600000000006</v>
      </c>
      <c r="U31" s="159">
        <f t="shared" ref="U31" si="72">+U30+T31</f>
        <v>53172.600000000006</v>
      </c>
      <c r="V31" s="159">
        <f t="shared" ref="V31" si="73">+V30+U31</f>
        <v>56139.600000000006</v>
      </c>
      <c r="W31" s="159">
        <f t="shared" ref="W31" si="74">+W30+V31</f>
        <v>59106.600000000006</v>
      </c>
      <c r="X31" s="159">
        <f t="shared" ref="X31" si="75">+X30+W31</f>
        <v>62073.600000000006</v>
      </c>
      <c r="Y31" s="159">
        <f t="shared" ref="Y31" si="76">+Y30+X31</f>
        <v>65040.600000000006</v>
      </c>
      <c r="Z31" s="159">
        <f t="shared" ref="Z31" si="77">+Z30+Y31</f>
        <v>68961.600000000006</v>
      </c>
      <c r="AA31" s="159">
        <f t="shared" ref="AA31" si="78">+AA30+Z31</f>
        <v>70791.600000000006</v>
      </c>
      <c r="AB31" s="159">
        <f t="shared" ref="AB31" si="79">+AB30+AA31</f>
        <v>70791.600000000006</v>
      </c>
      <c r="AC31" s="159">
        <f t="shared" ref="AC31" si="80">+AC30+AB31</f>
        <v>70791.600000000006</v>
      </c>
      <c r="AD31" s="159">
        <f t="shared" ref="AD31" si="81">+AD30+AC31</f>
        <v>70791.600000000006</v>
      </c>
      <c r="AE31" s="130"/>
    </row>
    <row r="32" spans="1:33" x14ac:dyDescent="0.2">
      <c r="AE32" s="130"/>
    </row>
    <row r="33" spans="1:30" ht="30" customHeight="1" x14ac:dyDescent="0.25">
      <c r="A33" s="144" t="s">
        <v>169</v>
      </c>
      <c r="B33" s="144"/>
      <c r="C33" s="146"/>
      <c r="D33" s="159">
        <f t="shared" ref="D33:AD33" si="82">+D24-D30</f>
        <v>-2650</v>
      </c>
      <c r="E33" s="159">
        <f t="shared" si="82"/>
        <v>45369.272000000004</v>
      </c>
      <c r="F33" s="159">
        <f t="shared" si="82"/>
        <v>-6338.8</v>
      </c>
      <c r="G33" s="159">
        <f t="shared" si="82"/>
        <v>-9434</v>
      </c>
      <c r="H33" s="159">
        <f t="shared" si="82"/>
        <v>-8639</v>
      </c>
      <c r="I33" s="159">
        <f t="shared" si="82"/>
        <v>-17119</v>
      </c>
      <c r="J33" s="159">
        <f t="shared" si="82"/>
        <v>-8639</v>
      </c>
      <c r="K33" s="159">
        <f t="shared" si="82"/>
        <v>-8639</v>
      </c>
      <c r="L33" s="159">
        <f t="shared" si="82"/>
        <v>-19239</v>
      </c>
      <c r="M33" s="159">
        <f t="shared" si="82"/>
        <v>-14681</v>
      </c>
      <c r="N33" s="159">
        <f t="shared" si="82"/>
        <v>-8639</v>
      </c>
      <c r="O33" s="159">
        <f t="shared" si="82"/>
        <v>-8639</v>
      </c>
      <c r="P33" s="159">
        <f t="shared" si="82"/>
        <v>72361</v>
      </c>
      <c r="Q33" s="159">
        <f t="shared" si="82"/>
        <v>-19239</v>
      </c>
      <c r="R33" s="159">
        <f t="shared" si="82"/>
        <v>-8957</v>
      </c>
      <c r="S33" s="159">
        <f t="shared" si="82"/>
        <v>-18793.8</v>
      </c>
      <c r="T33" s="159">
        <f t="shared" si="82"/>
        <v>-8639</v>
      </c>
      <c r="U33" s="159">
        <f t="shared" si="82"/>
        <v>-10759</v>
      </c>
      <c r="V33" s="159">
        <f t="shared" si="82"/>
        <v>-10017</v>
      </c>
      <c r="W33" s="159">
        <f t="shared" si="82"/>
        <v>56760.65280000004</v>
      </c>
      <c r="X33" s="159">
        <f t="shared" si="82"/>
        <v>-10017</v>
      </c>
      <c r="Y33" s="159">
        <f t="shared" si="82"/>
        <v>-10017</v>
      </c>
      <c r="Z33" s="159">
        <f t="shared" si="82"/>
        <v>-26871</v>
      </c>
      <c r="AA33" s="159">
        <f t="shared" si="82"/>
        <v>-5830</v>
      </c>
      <c r="AB33" s="159">
        <f t="shared" si="82"/>
        <v>0</v>
      </c>
      <c r="AC33" s="159">
        <f t="shared" si="82"/>
        <v>0</v>
      </c>
      <c r="AD33" s="159">
        <f t="shared" si="82"/>
        <v>47975.288399999954</v>
      </c>
    </row>
    <row r="34" spans="1:30" ht="30" customHeight="1" x14ac:dyDescent="0.25">
      <c r="A34" s="144" t="s">
        <v>175</v>
      </c>
      <c r="B34" s="144"/>
      <c r="C34" s="146"/>
      <c r="D34" s="159">
        <f>+D33</f>
        <v>-2650</v>
      </c>
      <c r="E34" s="159">
        <f>+E33+D34</f>
        <v>42719.272000000004</v>
      </c>
      <c r="F34" s="159">
        <f t="shared" ref="F34" si="83">+F33+E34</f>
        <v>36380.472000000002</v>
      </c>
      <c r="G34" s="159">
        <f t="shared" ref="G34" si="84">+G33+F34</f>
        <v>26946.472000000002</v>
      </c>
      <c r="H34" s="159">
        <f t="shared" ref="H34" si="85">+H33+G34</f>
        <v>18307.472000000002</v>
      </c>
      <c r="I34" s="159">
        <f t="shared" ref="I34" si="86">+I33+H34</f>
        <v>1188.4720000000016</v>
      </c>
      <c r="J34" s="159">
        <f t="shared" ref="J34" si="87">+J33+I34</f>
        <v>-7450.5279999999984</v>
      </c>
      <c r="K34" s="159">
        <f t="shared" ref="K34" si="88">+K33+J34</f>
        <v>-16089.527999999998</v>
      </c>
      <c r="L34" s="159">
        <f t="shared" ref="L34" si="89">+L33+K34</f>
        <v>-35328.527999999998</v>
      </c>
      <c r="M34" s="159">
        <f t="shared" ref="M34" si="90">+M33+L34</f>
        <v>-50009.527999999998</v>
      </c>
      <c r="N34" s="159">
        <f t="shared" ref="N34" si="91">+N33+M34</f>
        <v>-58648.527999999998</v>
      </c>
      <c r="O34" s="159">
        <f t="shared" ref="O34" si="92">+O33+N34</f>
        <v>-67287.527999999991</v>
      </c>
      <c r="P34" s="159">
        <f t="shared" ref="P34" si="93">+P33+O34</f>
        <v>5073.4720000000088</v>
      </c>
      <c r="Q34" s="159">
        <f t="shared" ref="Q34" si="94">+Q33+P34</f>
        <v>-14165.527999999991</v>
      </c>
      <c r="R34" s="159">
        <f t="shared" ref="R34" si="95">+R33+Q34</f>
        <v>-23122.527999999991</v>
      </c>
      <c r="S34" s="159">
        <f t="shared" ref="S34" si="96">+S33+R34</f>
        <v>-41916.327999999994</v>
      </c>
      <c r="T34" s="159">
        <f t="shared" ref="T34" si="97">+T33+S34</f>
        <v>-50555.327999999994</v>
      </c>
      <c r="U34" s="159">
        <f t="shared" ref="U34" si="98">+U33+T34</f>
        <v>-61314.327999999994</v>
      </c>
      <c r="V34" s="159">
        <f t="shared" ref="V34" si="99">+V33+U34</f>
        <v>-71331.327999999994</v>
      </c>
      <c r="W34" s="159">
        <f t="shared" ref="W34" si="100">+W33+V34</f>
        <v>-14570.675199999954</v>
      </c>
      <c r="X34" s="159">
        <f t="shared" ref="X34" si="101">+X33+W34</f>
        <v>-24587.675199999954</v>
      </c>
      <c r="Y34" s="159">
        <f t="shared" ref="Y34" si="102">+Y33+X34</f>
        <v>-34604.675199999954</v>
      </c>
      <c r="Z34" s="159">
        <f t="shared" ref="Z34" si="103">+Z33+Y34</f>
        <v>-61475.675199999954</v>
      </c>
      <c r="AA34" s="159">
        <f t="shared" ref="AA34" si="104">+AA33+Z34</f>
        <v>-67305.675199999954</v>
      </c>
      <c r="AB34" s="159">
        <f t="shared" ref="AB34" si="105">+AB33+AA34</f>
        <v>-67305.675199999954</v>
      </c>
      <c r="AC34" s="159">
        <f t="shared" ref="AC34" si="106">+AC33+AB34</f>
        <v>-67305.675199999954</v>
      </c>
      <c r="AD34" s="159">
        <f t="shared" ref="AD34" si="107">+AD33+AC34</f>
        <v>-19330.3868</v>
      </c>
    </row>
  </sheetData>
  <mergeCells count="31">
    <mergeCell ref="A2:A3"/>
    <mergeCell ref="B2:B3"/>
    <mergeCell ref="L2:L3"/>
    <mergeCell ref="C2:C3"/>
    <mergeCell ref="D2:D3"/>
    <mergeCell ref="E2:E3"/>
    <mergeCell ref="F2:F3"/>
    <mergeCell ref="AC2:AC3"/>
    <mergeCell ref="AD2:AD3"/>
    <mergeCell ref="S2:S3"/>
    <mergeCell ref="T2:T3"/>
    <mergeCell ref="U2:U3"/>
    <mergeCell ref="V2:V3"/>
    <mergeCell ref="W2:W3"/>
    <mergeCell ref="X2:X3"/>
    <mergeCell ref="A1:B1"/>
    <mergeCell ref="Y2:Y3"/>
    <mergeCell ref="Z2:Z3"/>
    <mergeCell ref="AA2:AA3"/>
    <mergeCell ref="AB2:AB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</mergeCells>
  <printOptions horizontalCentered="1"/>
  <pageMargins left="0.39370078740157483" right="0.39370078740157483" top="0.47244094488188981" bottom="0.47244094488188981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6</vt:i4>
      </vt:variant>
    </vt:vector>
  </HeadingPairs>
  <TitlesOfParts>
    <vt:vector size="11" baseType="lpstr">
      <vt:lpstr>1. Budget</vt:lpstr>
      <vt:lpstr>2. Sources of Funding</vt:lpstr>
      <vt:lpstr>3. Planning expenditure</vt:lpstr>
      <vt:lpstr>4. Planning payment claims</vt:lpstr>
      <vt:lpstr>5. Planning cash</vt:lpstr>
      <vt:lpstr>'1. Budget'!_1Àrea_d_impressió</vt:lpstr>
      <vt:lpstr>'2. Sources of Funding'!_2Àrea_d_impressió</vt:lpstr>
      <vt:lpstr>'3. Planning expenditure'!Àrea_d'impressió</vt:lpstr>
      <vt:lpstr>'5. Planning cash'!Àrea_d'impressió</vt:lpstr>
      <vt:lpstr>'3. Planning expenditure'!Títols_per_imprimir</vt:lpstr>
      <vt:lpstr>'5. Planning cash'!Títols_per_imprimir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Albert Sorrosal</cp:lastModifiedBy>
  <cp:lastPrinted>2010-08-13T09:20:21Z</cp:lastPrinted>
  <dcterms:created xsi:type="dcterms:W3CDTF">2000-04-10T10:46:44Z</dcterms:created>
  <dcterms:modified xsi:type="dcterms:W3CDTF">2012-02-21T06:59:47Z</dcterms:modified>
</cp:coreProperties>
</file>